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_Secrétariat Excellence\Ma société\Site internet\E-boutique\"/>
    </mc:Choice>
  </mc:AlternateContent>
  <xr:revisionPtr revIDLastSave="0" documentId="13_ncr:1_{22D35547-4BEA-4B7F-9FFC-E362F52512B5}" xr6:coauthVersionLast="45" xr6:coauthVersionMax="45" xr10:uidLastSave="{00000000-0000-0000-0000-000000000000}"/>
  <bookViews>
    <workbookView xWindow="-120" yWindow="-120" windowWidth="29040" windowHeight="15840" xr2:uid="{53343D1A-4E7D-4E5F-95F4-1E9EAF4F2B15}"/>
  </bookViews>
  <sheets>
    <sheet name="Pourcentages" sheetId="1" r:id="rId1"/>
    <sheet name="Reportings" sheetId="2" r:id="rId2"/>
  </sheets>
  <definedNames>
    <definedName name="_xlnm.Print_Area" localSheetId="1">Reportings!$A$1:$J$21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F20" i="2"/>
  <c r="G19" i="2"/>
  <c r="F19" i="2"/>
  <c r="I19" i="2" s="1"/>
  <c r="F18" i="2"/>
  <c r="I18" i="2" s="1"/>
  <c r="G17" i="2"/>
  <c r="F17" i="2"/>
  <c r="H18" i="2"/>
  <c r="E21" i="2"/>
  <c r="E20" i="2"/>
  <c r="E19" i="2"/>
  <c r="E18" i="2"/>
  <c r="D21" i="2"/>
  <c r="D20" i="2"/>
  <c r="D19" i="2"/>
  <c r="D18" i="2"/>
  <c r="E17" i="2"/>
  <c r="D17" i="2"/>
  <c r="J6" i="2"/>
  <c r="D6" i="2"/>
  <c r="J5" i="2"/>
  <c r="F5" i="2"/>
  <c r="E5" i="2"/>
  <c r="D5" i="2"/>
  <c r="B33" i="1"/>
  <c r="B36" i="1" s="1"/>
  <c r="B38" i="1" s="1"/>
  <c r="D27" i="1"/>
  <c r="D26" i="1"/>
  <c r="D25" i="1"/>
  <c r="D24" i="1"/>
  <c r="D23" i="1"/>
  <c r="C28" i="1"/>
  <c r="B28" i="1"/>
  <c r="B20" i="1"/>
  <c r="C19" i="1" s="1"/>
  <c r="B11" i="1"/>
  <c r="B12" i="1" s="1"/>
  <c r="G5" i="2" l="1"/>
  <c r="I17" i="2"/>
  <c r="G6" i="2"/>
  <c r="I21" i="2"/>
  <c r="H20" i="2"/>
  <c r="I20" i="2"/>
  <c r="H19" i="2"/>
  <c r="H17" i="2"/>
  <c r="C16" i="1"/>
  <c r="C17" i="1"/>
  <c r="C18" i="1"/>
  <c r="C15" i="1"/>
  <c r="C5" i="1" l="1"/>
</calcChain>
</file>

<file path=xl/sharedStrings.xml><?xml version="1.0" encoding="utf-8"?>
<sst xmlns="http://schemas.openxmlformats.org/spreadsheetml/2006/main" count="90" uniqueCount="61">
  <si>
    <t>Année n</t>
  </si>
  <si>
    <t>Année n+1</t>
  </si>
  <si>
    <t>CA</t>
  </si>
  <si>
    <t>% évolution</t>
  </si>
  <si>
    <t xml:space="preserve"> </t>
  </si>
  <si>
    <t>(n+1) - n / n X 100</t>
  </si>
  <si>
    <t>Montant augment</t>
  </si>
  <si>
    <t>Budget</t>
  </si>
  <si>
    <t>Part relative</t>
  </si>
  <si>
    <t>Publicité</t>
  </si>
  <si>
    <t>Assurances</t>
  </si>
  <si>
    <t>Loyer</t>
  </si>
  <si>
    <t>Impôts</t>
  </si>
  <si>
    <t>Marketing</t>
  </si>
  <si>
    <t>%</t>
  </si>
  <si>
    <t>Calcul</t>
  </si>
  <si>
    <t>500/3925</t>
  </si>
  <si>
    <t>150/3925</t>
  </si>
  <si>
    <t>75/3925</t>
  </si>
  <si>
    <t>1200/3925</t>
  </si>
  <si>
    <t>2000/3925</t>
  </si>
  <si>
    <t>Formule</t>
  </si>
  <si>
    <t>Salaire année "n"</t>
  </si>
  <si>
    <t>Exemples de calculs : les chiffres clés</t>
  </si>
  <si>
    <t>% d'évolution</t>
  </si>
  <si>
    <t xml:space="preserve">Montant d'un pourcentage </t>
  </si>
  <si>
    <t>Réel</t>
  </si>
  <si>
    <t>Ecart</t>
  </si>
  <si>
    <t>Taux TVA</t>
  </si>
  <si>
    <t>Montant TTC</t>
  </si>
  <si>
    <t>HT X (1 + Taux TVA)</t>
  </si>
  <si>
    <t>("n"+ 1) X 5%</t>
  </si>
  <si>
    <t>% augmentation</t>
  </si>
  <si>
    <t>Salaire "n+1"</t>
  </si>
  <si>
    <t>TTC / (1 + Taux TVA)</t>
  </si>
  <si>
    <t>CA HT</t>
  </si>
  <si>
    <t>CA TTC</t>
  </si>
  <si>
    <t>Montant HT</t>
  </si>
  <si>
    <t>Calcul HT depuis le TTC</t>
  </si>
  <si>
    <t xml:space="preserve">Calcul TTC </t>
  </si>
  <si>
    <t>budget</t>
  </si>
  <si>
    <t>réel</t>
  </si>
  <si>
    <t>écart</t>
  </si>
  <si>
    <t>Mois en cours = juin</t>
  </si>
  <si>
    <t>Cumul fin à fin juin</t>
  </si>
  <si>
    <t>Juin N-1</t>
  </si>
  <si>
    <t>Dossiers traités</t>
  </si>
  <si>
    <t>Résultat en nb</t>
  </si>
  <si>
    <t>Résultat en %</t>
  </si>
  <si>
    <t>Exemples de tableaux de bord</t>
  </si>
  <si>
    <t>On constate ici que le mois de juin de l'année précédente a été nettement meilleur,</t>
  </si>
  <si>
    <t>et que le cumul à fin juin est en-dessous du budget.</t>
  </si>
  <si>
    <t>Mois courant</t>
  </si>
  <si>
    <t>Valeur</t>
  </si>
  <si>
    <t>Suivi budgétaire</t>
  </si>
  <si>
    <t>Salaires</t>
  </si>
  <si>
    <t>Intérim</t>
  </si>
  <si>
    <t>Charges en personnel</t>
  </si>
  <si>
    <t>Fournitures de bureau</t>
  </si>
  <si>
    <t>Cumul (en imaginant que nous sommes en juin)</t>
  </si>
  <si>
    <t>Les valeurs en jaune ne doivent pas être changées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</si>
</sst>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44" fontId="5" fillId="0" borderId="1" xfId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center"/>
    </xf>
    <xf numFmtId="44" fontId="5" fillId="0" borderId="1" xfId="1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/>
    <xf numFmtId="44" fontId="5" fillId="0" borderId="0" xfId="1" applyFont="1" applyBorder="1" applyAlignment="1">
      <alignment vertical="center"/>
    </xf>
    <xf numFmtId="0" fontId="5" fillId="0" borderId="7" xfId="0" applyFont="1" applyBorder="1"/>
    <xf numFmtId="0" fontId="5" fillId="0" borderId="8" xfId="0" applyFont="1" applyBorder="1"/>
    <xf numFmtId="44" fontId="5" fillId="0" borderId="9" xfId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/>
    <xf numFmtId="44" fontId="5" fillId="0" borderId="0" xfId="1" applyFont="1" applyBorder="1" applyAlignment="1">
      <alignment horizontal="center" vertical="center"/>
    </xf>
    <xf numFmtId="0" fontId="5" fillId="0" borderId="0" xfId="0" applyFont="1" applyBorder="1"/>
    <xf numFmtId="9" fontId="5" fillId="0" borderId="0" xfId="0" applyNumberFormat="1" applyFont="1" applyBorder="1" applyAlignment="1">
      <alignment horizontal="center" vertical="center"/>
    </xf>
    <xf numFmtId="9" fontId="5" fillId="0" borderId="0" xfId="2" applyFont="1" applyBorder="1"/>
    <xf numFmtId="10" fontId="5" fillId="0" borderId="7" xfId="0" applyNumberFormat="1" applyFont="1" applyBorder="1"/>
    <xf numFmtId="2" fontId="5" fillId="0" borderId="0" xfId="0" applyNumberFormat="1" applyFont="1" applyBorder="1"/>
    <xf numFmtId="0" fontId="4" fillId="0" borderId="8" xfId="0" applyFont="1" applyBorder="1"/>
    <xf numFmtId="44" fontId="4" fillId="0" borderId="9" xfId="1" applyFont="1" applyBorder="1" applyAlignment="1">
      <alignment horizontal="center" vertical="center"/>
    </xf>
    <xf numFmtId="2" fontId="5" fillId="0" borderId="9" xfId="0" applyNumberFormat="1" applyFont="1" applyBorder="1"/>
    <xf numFmtId="0" fontId="4" fillId="0" borderId="6" xfId="0" applyFont="1" applyBorder="1"/>
    <xf numFmtId="9" fontId="4" fillId="2" borderId="0" xfId="2" applyNumberFormat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4" fillId="0" borderId="11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/>
    <xf numFmtId="0" fontId="4" fillId="0" borderId="13" xfId="0" applyFont="1" applyBorder="1" applyAlignment="1">
      <alignment horizontal="center" vertical="center"/>
    </xf>
    <xf numFmtId="0" fontId="5" fillId="0" borderId="17" xfId="0" applyFont="1" applyBorder="1"/>
    <xf numFmtId="0" fontId="5" fillId="0" borderId="18" xfId="0" applyFont="1" applyBorder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0" fontId="5" fillId="0" borderId="9" xfId="0" applyFont="1" applyBorder="1"/>
    <xf numFmtId="0" fontId="5" fillId="0" borderId="20" xfId="0" applyFont="1" applyBorder="1"/>
    <xf numFmtId="9" fontId="5" fillId="0" borderId="18" xfId="2" applyFont="1" applyBorder="1" applyAlignment="1">
      <alignment horizontal="center"/>
    </xf>
    <xf numFmtId="0" fontId="5" fillId="0" borderId="21" xfId="0" applyFont="1" applyBorder="1"/>
    <xf numFmtId="44" fontId="5" fillId="0" borderId="22" xfId="1" applyFont="1" applyBorder="1" applyAlignment="1">
      <alignment horizontal="center" vertical="center"/>
    </xf>
    <xf numFmtId="9" fontId="5" fillId="0" borderId="22" xfId="2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/>
    <xf numFmtId="9" fontId="5" fillId="0" borderId="23" xfId="2" applyFont="1" applyBorder="1" applyAlignment="1">
      <alignment horizontal="center"/>
    </xf>
    <xf numFmtId="0" fontId="5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4" fontId="4" fillId="2" borderId="9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34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2" fillId="0" borderId="33" xfId="2" applyFont="1" applyBorder="1" applyAlignment="1">
      <alignment horizontal="center" vertical="center"/>
    </xf>
    <xf numFmtId="9" fontId="2" fillId="0" borderId="39" xfId="2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44" fontId="9" fillId="4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9" fontId="2" fillId="2" borderId="33" xfId="2" applyFont="1" applyFill="1" applyBorder="1" applyAlignment="1">
      <alignment horizontal="center" vertical="center"/>
    </xf>
    <xf numFmtId="44" fontId="6" fillId="2" borderId="0" xfId="1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9CCDB-A605-4599-B89D-2EC9640CE063}">
  <dimension ref="A1:E38"/>
  <sheetViews>
    <sheetView tabSelected="1" workbookViewId="0">
      <selection activeCell="F17" sqref="F17"/>
    </sheetView>
  </sheetViews>
  <sheetFormatPr baseColWidth="10" defaultColWidth="21.140625" defaultRowHeight="15" x14ac:dyDescent="0.2"/>
  <cols>
    <col min="1" max="1" width="21.140625" style="7"/>
    <col min="2" max="2" width="14.7109375" style="6" bestFit="1" customWidth="1"/>
    <col min="3" max="3" width="13.42578125" style="7" bestFit="1" customWidth="1"/>
    <col min="4" max="4" width="22" style="7" bestFit="1" customWidth="1"/>
    <col min="5" max="16384" width="21.140625" style="7"/>
  </cols>
  <sheetData>
    <row r="1" spans="1:5" ht="20.25" x14ac:dyDescent="0.3">
      <c r="A1" s="56" t="s">
        <v>23</v>
      </c>
    </row>
    <row r="2" spans="1:5" x14ac:dyDescent="0.2">
      <c r="A2" s="3" t="s">
        <v>60</v>
      </c>
      <c r="B2" s="7"/>
      <c r="C2" s="6"/>
    </row>
    <row r="3" spans="1:5" ht="15.75" thickBot="1" x14ac:dyDescent="0.25">
      <c r="A3" s="3"/>
      <c r="B3" s="7"/>
      <c r="C3" s="6"/>
    </row>
    <row r="4" spans="1:5" ht="15.75" x14ac:dyDescent="0.2">
      <c r="A4" s="10" t="s">
        <v>24</v>
      </c>
      <c r="B4" s="11" t="s">
        <v>2</v>
      </c>
      <c r="C4" s="12" t="s">
        <v>3</v>
      </c>
      <c r="D4" s="13" t="s">
        <v>21</v>
      </c>
    </row>
    <row r="5" spans="1:5" ht="15.75" x14ac:dyDescent="0.2">
      <c r="A5" s="14" t="s">
        <v>1</v>
      </c>
      <c r="B5" s="15">
        <v>30000</v>
      </c>
      <c r="C5" s="31">
        <f>(B5-B6)/B6</f>
        <v>5.0052502625131258E-2</v>
      </c>
      <c r="D5" s="16" t="s">
        <v>5</v>
      </c>
    </row>
    <row r="6" spans="1:5" ht="15.75" thickBot="1" x14ac:dyDescent="0.25">
      <c r="A6" s="17" t="s">
        <v>0</v>
      </c>
      <c r="B6" s="18">
        <v>28570</v>
      </c>
      <c r="C6" s="19"/>
      <c r="D6" s="20"/>
    </row>
    <row r="7" spans="1:5" ht="15.75" thickBot="1" x14ac:dyDescent="0.25"/>
    <row r="8" spans="1:5" ht="16.5" thickBot="1" x14ac:dyDescent="0.3">
      <c r="A8" s="33" t="s">
        <v>25</v>
      </c>
      <c r="B8" s="34"/>
      <c r="C8" s="35"/>
      <c r="D8" s="36" t="s">
        <v>21</v>
      </c>
    </row>
    <row r="9" spans="1:5" x14ac:dyDescent="0.2">
      <c r="A9" s="14" t="s">
        <v>22</v>
      </c>
      <c r="B9" s="21">
        <v>28870</v>
      </c>
      <c r="C9" s="22"/>
      <c r="D9" s="16"/>
      <c r="E9" s="7" t="s">
        <v>4</v>
      </c>
    </row>
    <row r="10" spans="1:5" x14ac:dyDescent="0.2">
      <c r="A10" s="14" t="s">
        <v>32</v>
      </c>
      <c r="B10" s="23">
        <v>0.05</v>
      </c>
      <c r="C10" s="24"/>
      <c r="D10" s="25" t="s">
        <v>4</v>
      </c>
    </row>
    <row r="11" spans="1:5" ht="15.75" x14ac:dyDescent="0.25">
      <c r="A11" s="30" t="s">
        <v>6</v>
      </c>
      <c r="B11" s="32">
        <f>(B9+1)*B10</f>
        <v>1443.5500000000002</v>
      </c>
      <c r="C11" s="26"/>
      <c r="D11" s="16" t="s">
        <v>31</v>
      </c>
    </row>
    <row r="12" spans="1:5" ht="16.5" thickBot="1" x14ac:dyDescent="0.3">
      <c r="A12" s="27" t="s">
        <v>33</v>
      </c>
      <c r="B12" s="28">
        <f>B9+B11</f>
        <v>30313.55</v>
      </c>
      <c r="C12" s="29"/>
      <c r="D12" s="20"/>
    </row>
    <row r="13" spans="1:5" ht="15.75" thickBot="1" x14ac:dyDescent="0.25"/>
    <row r="14" spans="1:5" ht="16.5" thickBot="1" x14ac:dyDescent="0.3">
      <c r="A14" s="47" t="s">
        <v>7</v>
      </c>
      <c r="B14" s="48" t="s">
        <v>8</v>
      </c>
      <c r="C14" s="48" t="s">
        <v>14</v>
      </c>
      <c r="D14" s="49" t="s">
        <v>15</v>
      </c>
    </row>
    <row r="15" spans="1:5" x14ac:dyDescent="0.2">
      <c r="A15" s="43" t="s">
        <v>9</v>
      </c>
      <c r="B15" s="44">
        <v>500</v>
      </c>
      <c r="C15" s="45">
        <f>B15/$B$20</f>
        <v>0.12738853503184713</v>
      </c>
      <c r="D15" s="46" t="s">
        <v>16</v>
      </c>
    </row>
    <row r="16" spans="1:5" x14ac:dyDescent="0.2">
      <c r="A16" s="37" t="s">
        <v>13</v>
      </c>
      <c r="B16" s="4">
        <v>150</v>
      </c>
      <c r="C16" s="5">
        <f t="shared" ref="C16:C19" si="0">B16/$B$20</f>
        <v>3.8216560509554139E-2</v>
      </c>
      <c r="D16" s="38" t="s">
        <v>17</v>
      </c>
    </row>
    <row r="17" spans="1:4" x14ac:dyDescent="0.2">
      <c r="A17" s="37" t="s">
        <v>10</v>
      </c>
      <c r="B17" s="4">
        <v>75</v>
      </c>
      <c r="C17" s="5">
        <f t="shared" si="0"/>
        <v>1.9108280254777069E-2</v>
      </c>
      <c r="D17" s="38" t="s">
        <v>18</v>
      </c>
    </row>
    <row r="18" spans="1:4" x14ac:dyDescent="0.2">
      <c r="A18" s="37" t="s">
        <v>11</v>
      </c>
      <c r="B18" s="4">
        <v>1200</v>
      </c>
      <c r="C18" s="5">
        <f t="shared" si="0"/>
        <v>0.30573248407643311</v>
      </c>
      <c r="D18" s="38" t="s">
        <v>19</v>
      </c>
    </row>
    <row r="19" spans="1:4" x14ac:dyDescent="0.2">
      <c r="A19" s="37" t="s">
        <v>12</v>
      </c>
      <c r="B19" s="4">
        <v>2000</v>
      </c>
      <c r="C19" s="5">
        <f t="shared" si="0"/>
        <v>0.50955414012738853</v>
      </c>
      <c r="D19" s="38" t="s">
        <v>20</v>
      </c>
    </row>
    <row r="20" spans="1:4" ht="16.5" thickBot="1" x14ac:dyDescent="0.25">
      <c r="A20" s="17"/>
      <c r="B20" s="39">
        <f>SUM(B15:B19)</f>
        <v>3925</v>
      </c>
      <c r="C20" s="40"/>
      <c r="D20" s="20"/>
    </row>
    <row r="21" spans="1:4" ht="15.75" thickBot="1" x14ac:dyDescent="0.25"/>
    <row r="22" spans="1:4" ht="16.5" thickBot="1" x14ac:dyDescent="0.3">
      <c r="A22" s="52"/>
      <c r="B22" s="48" t="s">
        <v>7</v>
      </c>
      <c r="C22" s="53" t="s">
        <v>26</v>
      </c>
      <c r="D22" s="54" t="s">
        <v>27</v>
      </c>
    </row>
    <row r="23" spans="1:4" x14ac:dyDescent="0.2">
      <c r="A23" s="50" t="s">
        <v>9</v>
      </c>
      <c r="B23" s="44">
        <v>500</v>
      </c>
      <c r="C23" s="44">
        <v>1200</v>
      </c>
      <c r="D23" s="51">
        <f>C23/B23</f>
        <v>2.4</v>
      </c>
    </row>
    <row r="24" spans="1:4" x14ac:dyDescent="0.2">
      <c r="A24" s="41" t="s">
        <v>13</v>
      </c>
      <c r="B24" s="4">
        <v>150</v>
      </c>
      <c r="C24" s="9">
        <v>100</v>
      </c>
      <c r="D24" s="42">
        <f t="shared" ref="D24:D27" si="1">C24/B24</f>
        <v>0.66666666666666663</v>
      </c>
    </row>
    <row r="25" spans="1:4" x14ac:dyDescent="0.2">
      <c r="A25" s="41" t="s">
        <v>10</v>
      </c>
      <c r="B25" s="4">
        <v>75</v>
      </c>
      <c r="C25" s="9">
        <v>75</v>
      </c>
      <c r="D25" s="42">
        <f t="shared" si="1"/>
        <v>1</v>
      </c>
    </row>
    <row r="26" spans="1:4" x14ac:dyDescent="0.2">
      <c r="A26" s="41" t="s">
        <v>11</v>
      </c>
      <c r="B26" s="4">
        <v>1200</v>
      </c>
      <c r="C26" s="9">
        <v>1200</v>
      </c>
      <c r="D26" s="42">
        <f t="shared" si="1"/>
        <v>1</v>
      </c>
    </row>
    <row r="27" spans="1:4" x14ac:dyDescent="0.2">
      <c r="A27" s="41" t="s">
        <v>12</v>
      </c>
      <c r="B27" s="4">
        <v>2000</v>
      </c>
      <c r="C27" s="9">
        <v>1987</v>
      </c>
      <c r="D27" s="42">
        <f t="shared" si="1"/>
        <v>0.99350000000000005</v>
      </c>
    </row>
    <row r="28" spans="1:4" ht="16.5" thickBot="1" x14ac:dyDescent="0.25">
      <c r="A28" s="17"/>
      <c r="B28" s="39">
        <f>SUM(B23:B27)</f>
        <v>3925</v>
      </c>
      <c r="C28" s="39">
        <f>SUM(C23:C27)</f>
        <v>4562</v>
      </c>
      <c r="D28" s="20"/>
    </row>
    <row r="29" spans="1:4" ht="15.75" thickBot="1" x14ac:dyDescent="0.25"/>
    <row r="30" spans="1:4" ht="16.5" thickBot="1" x14ac:dyDescent="0.3">
      <c r="A30" s="33" t="s">
        <v>39</v>
      </c>
      <c r="B30" s="34"/>
      <c r="C30" s="35"/>
      <c r="D30" s="36" t="s">
        <v>21</v>
      </c>
    </row>
    <row r="31" spans="1:4" x14ac:dyDescent="0.2">
      <c r="A31" s="14" t="s">
        <v>35</v>
      </c>
      <c r="B31" s="21">
        <v>28000</v>
      </c>
      <c r="C31" s="22"/>
      <c r="D31" s="16"/>
    </row>
    <row r="32" spans="1:4" x14ac:dyDescent="0.2">
      <c r="A32" s="14" t="s">
        <v>28</v>
      </c>
      <c r="B32" s="23">
        <v>0.2</v>
      </c>
      <c r="C32" s="22"/>
      <c r="D32" s="16"/>
    </row>
    <row r="33" spans="1:4" ht="16.5" thickBot="1" x14ac:dyDescent="0.25">
      <c r="A33" s="17" t="s">
        <v>29</v>
      </c>
      <c r="B33" s="55">
        <f>B31*(1+B32)</f>
        <v>33600</v>
      </c>
      <c r="C33" s="40"/>
      <c r="D33" s="20" t="s">
        <v>30</v>
      </c>
    </row>
    <row r="34" spans="1:4" ht="15.75" thickBot="1" x14ac:dyDescent="0.25"/>
    <row r="35" spans="1:4" ht="16.5" thickBot="1" x14ac:dyDescent="0.3">
      <c r="A35" s="33" t="s">
        <v>38</v>
      </c>
      <c r="B35" s="34"/>
      <c r="C35" s="35"/>
      <c r="D35" s="36" t="s">
        <v>21</v>
      </c>
    </row>
    <row r="36" spans="1:4" x14ac:dyDescent="0.2">
      <c r="A36" s="14" t="s">
        <v>36</v>
      </c>
      <c r="B36" s="21">
        <f>B33</f>
        <v>33600</v>
      </c>
      <c r="C36" s="22"/>
      <c r="D36" s="16"/>
    </row>
    <row r="37" spans="1:4" x14ac:dyDescent="0.2">
      <c r="A37" s="14" t="s">
        <v>28</v>
      </c>
      <c r="B37" s="23">
        <v>0.2</v>
      </c>
      <c r="C37" s="22"/>
      <c r="D37" s="16"/>
    </row>
    <row r="38" spans="1:4" ht="16.5" thickBot="1" x14ac:dyDescent="0.25">
      <c r="A38" s="17" t="s">
        <v>37</v>
      </c>
      <c r="B38" s="55">
        <f>B36/(1+B37)</f>
        <v>28000</v>
      </c>
      <c r="C38" s="40"/>
      <c r="D38" s="20" t="s">
        <v>34</v>
      </c>
    </row>
  </sheetData>
  <conditionalFormatting sqref="D23:D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C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&amp;LSecrétariat Excellence - Laurence BERRY&amp;CLes chiffres clés&amp;RFévrier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DE62-6B46-4C96-9265-F20B1AAD7020}">
  <dimension ref="A1:K21"/>
  <sheetViews>
    <sheetView workbookViewId="0">
      <selection activeCell="F1" sqref="F1"/>
    </sheetView>
  </sheetViews>
  <sheetFormatPr baseColWidth="10" defaultRowHeight="14.25" x14ac:dyDescent="0.2"/>
  <cols>
    <col min="1" max="1" width="25" style="2" customWidth="1"/>
    <col min="2" max="4" width="11.85546875" style="2" bestFit="1" customWidth="1"/>
    <col min="5" max="5" width="7.28515625" style="2" bestFit="1" customWidth="1"/>
    <col min="6" max="6" width="13.28515625" style="2" customWidth="1"/>
    <col min="7" max="7" width="13" style="2" customWidth="1"/>
    <col min="8" max="8" width="11.85546875" style="2" bestFit="1" customWidth="1"/>
    <col min="9" max="9" width="10.42578125" style="2" customWidth="1"/>
    <col min="10" max="10" width="6.28515625" style="2" bestFit="1" customWidth="1"/>
    <col min="11" max="16384" width="11.42578125" style="2"/>
  </cols>
  <sheetData>
    <row r="1" spans="1:11" ht="23.25" x14ac:dyDescent="0.35">
      <c r="A1" s="57" t="s">
        <v>49</v>
      </c>
      <c r="F1" s="3" t="s">
        <v>60</v>
      </c>
    </row>
    <row r="2" spans="1:11" ht="15" thickBot="1" x14ac:dyDescent="0.25"/>
    <row r="3" spans="1:11" ht="15.75" thickBot="1" x14ac:dyDescent="0.25">
      <c r="B3" s="58" t="s">
        <v>43</v>
      </c>
      <c r="C3" s="59"/>
      <c r="D3" s="60"/>
      <c r="E3" s="61" t="s">
        <v>44</v>
      </c>
      <c r="F3" s="59"/>
      <c r="G3" s="62"/>
      <c r="H3" s="58" t="s">
        <v>45</v>
      </c>
      <c r="I3" s="59"/>
      <c r="J3" s="60"/>
      <c r="K3" s="1"/>
    </row>
    <row r="4" spans="1:11" ht="15.75" x14ac:dyDescent="0.25">
      <c r="A4" s="63" t="s">
        <v>46</v>
      </c>
      <c r="B4" s="64" t="s">
        <v>40</v>
      </c>
      <c r="C4" s="65" t="s">
        <v>41</v>
      </c>
      <c r="D4" s="66" t="s">
        <v>42</v>
      </c>
      <c r="E4" s="67" t="s">
        <v>40</v>
      </c>
      <c r="F4" s="65" t="s">
        <v>41</v>
      </c>
      <c r="G4" s="68" t="s">
        <v>42</v>
      </c>
      <c r="H4" s="64" t="s">
        <v>40</v>
      </c>
      <c r="I4" s="65" t="s">
        <v>41</v>
      </c>
      <c r="J4" s="66" t="s">
        <v>42</v>
      </c>
      <c r="K4" s="1"/>
    </row>
    <row r="5" spans="1:11" ht="15" x14ac:dyDescent="0.2">
      <c r="A5" s="69" t="s">
        <v>47</v>
      </c>
      <c r="B5" s="70">
        <v>50</v>
      </c>
      <c r="C5" s="71">
        <v>35</v>
      </c>
      <c r="D5" s="88">
        <f>C5-B5</f>
        <v>-15</v>
      </c>
      <c r="E5" s="73">
        <f>50*6</f>
        <v>300</v>
      </c>
      <c r="F5" s="71">
        <f>35+42+55+41+20+50</f>
        <v>243</v>
      </c>
      <c r="G5" s="74">
        <f>F5-E5</f>
        <v>-57</v>
      </c>
      <c r="H5" s="70">
        <v>40</v>
      </c>
      <c r="I5" s="71">
        <v>55</v>
      </c>
      <c r="J5" s="72">
        <f>I5-H5</f>
        <v>15</v>
      </c>
      <c r="K5" s="1"/>
    </row>
    <row r="6" spans="1:11" ht="15.75" thickBot="1" x14ac:dyDescent="0.3">
      <c r="A6" s="75" t="s">
        <v>48</v>
      </c>
      <c r="B6" s="76"/>
      <c r="C6" s="77"/>
      <c r="D6" s="89">
        <f>C5/B5</f>
        <v>0.7</v>
      </c>
      <c r="E6" s="77"/>
      <c r="F6" s="77"/>
      <c r="G6" s="79">
        <f>F5/E5</f>
        <v>0.81</v>
      </c>
      <c r="H6" s="76"/>
      <c r="I6" s="77"/>
      <c r="J6" s="78">
        <f>I5/H5</f>
        <v>1.375</v>
      </c>
      <c r="K6" s="1"/>
    </row>
    <row r="7" spans="1:11" x14ac:dyDescent="0.2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87" t="s">
        <v>50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x14ac:dyDescent="0.2">
      <c r="A9" s="2" t="s">
        <v>51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7.75" customHeight="1" x14ac:dyDescent="0.2">
      <c r="A13" s="8" t="s">
        <v>54</v>
      </c>
      <c r="B13" s="80" t="s">
        <v>52</v>
      </c>
      <c r="C13" s="80"/>
      <c r="D13" s="80"/>
      <c r="E13" s="80"/>
      <c r="F13" s="80" t="s">
        <v>59</v>
      </c>
      <c r="G13" s="80"/>
      <c r="H13" s="80"/>
      <c r="I13" s="80"/>
      <c r="J13" s="1"/>
      <c r="K13" s="1"/>
    </row>
    <row r="14" spans="1:11" ht="15" x14ac:dyDescent="0.2">
      <c r="B14" s="81" t="s">
        <v>7</v>
      </c>
      <c r="C14" s="81" t="s">
        <v>26</v>
      </c>
      <c r="D14" s="81" t="s">
        <v>27</v>
      </c>
      <c r="E14" s="81"/>
      <c r="F14" s="81" t="s">
        <v>7</v>
      </c>
      <c r="G14" s="81" t="s">
        <v>26</v>
      </c>
      <c r="H14" s="81" t="s">
        <v>27</v>
      </c>
      <c r="I14" s="81"/>
      <c r="J14" s="1"/>
      <c r="K14" s="1"/>
    </row>
    <row r="15" spans="1:11" ht="15" x14ac:dyDescent="0.2">
      <c r="B15" s="81"/>
      <c r="C15" s="81"/>
      <c r="D15" s="82" t="s">
        <v>53</v>
      </c>
      <c r="E15" s="82" t="s">
        <v>14</v>
      </c>
      <c r="F15" s="81"/>
      <c r="G15" s="81"/>
      <c r="H15" s="82" t="s">
        <v>53</v>
      </c>
      <c r="I15" s="82" t="s">
        <v>14</v>
      </c>
      <c r="J15" s="1"/>
      <c r="K15" s="1"/>
    </row>
    <row r="16" spans="1:11" x14ac:dyDescent="0.2">
      <c r="A16" s="83" t="s">
        <v>57</v>
      </c>
      <c r="B16" s="84"/>
      <c r="C16" s="84"/>
      <c r="D16" s="84"/>
      <c r="E16" s="84"/>
      <c r="F16" s="84"/>
      <c r="G16" s="84"/>
      <c r="H16" s="84"/>
      <c r="I16" s="84"/>
      <c r="J16" s="1"/>
      <c r="K16" s="1"/>
    </row>
    <row r="17" spans="1:11" ht="15" x14ac:dyDescent="0.2">
      <c r="A17" s="85" t="s">
        <v>55</v>
      </c>
      <c r="B17" s="86">
        <v>10000</v>
      </c>
      <c r="C17" s="86">
        <v>10500</v>
      </c>
      <c r="D17" s="90">
        <f>C17-B17</f>
        <v>500</v>
      </c>
      <c r="E17" s="91">
        <f>C17/B17</f>
        <v>1.05</v>
      </c>
      <c r="F17" s="86">
        <f>10000*6</f>
        <v>60000</v>
      </c>
      <c r="G17" s="86">
        <f>31500+30000</f>
        <v>61500</v>
      </c>
      <c r="H17" s="90">
        <f>G17-F17</f>
        <v>1500</v>
      </c>
      <c r="I17" s="91">
        <f>G17/F17</f>
        <v>1.0249999999999999</v>
      </c>
      <c r="J17" s="1"/>
      <c r="K17" s="1"/>
    </row>
    <row r="18" spans="1:11" ht="15" x14ac:dyDescent="0.2">
      <c r="A18" s="85" t="s">
        <v>56</v>
      </c>
      <c r="B18" s="86">
        <v>3000</v>
      </c>
      <c r="C18" s="86">
        <v>0</v>
      </c>
      <c r="D18" s="90">
        <f t="shared" ref="D18:D21" si="0">C18-B18</f>
        <v>-3000</v>
      </c>
      <c r="E18" s="91">
        <f t="shared" ref="E18:E21" si="1">C18/B18</f>
        <v>0</v>
      </c>
      <c r="F18" s="86">
        <f>3000*6</f>
        <v>18000</v>
      </c>
      <c r="G18" s="86">
        <v>2600</v>
      </c>
      <c r="H18" s="90">
        <f t="shared" ref="H18:H21" si="2">G18-F18</f>
        <v>-15400</v>
      </c>
      <c r="I18" s="91">
        <f t="shared" ref="I18:I21" si="3">G18/F18</f>
        <v>0.14444444444444443</v>
      </c>
      <c r="J18" s="1"/>
      <c r="K18" s="1"/>
    </row>
    <row r="19" spans="1:11" ht="15" x14ac:dyDescent="0.2">
      <c r="A19" s="83" t="s">
        <v>11</v>
      </c>
      <c r="B19" s="86">
        <v>3520</v>
      </c>
      <c r="C19" s="86">
        <v>2350</v>
      </c>
      <c r="D19" s="90">
        <f t="shared" si="0"/>
        <v>-1170</v>
      </c>
      <c r="E19" s="91">
        <f t="shared" si="1"/>
        <v>0.66761363636363635</v>
      </c>
      <c r="F19" s="86">
        <f>3520*6</f>
        <v>21120</v>
      </c>
      <c r="G19" s="86">
        <f>17600+2350</f>
        <v>19950</v>
      </c>
      <c r="H19" s="90">
        <f t="shared" si="2"/>
        <v>-1170</v>
      </c>
      <c r="I19" s="91">
        <f t="shared" si="3"/>
        <v>0.94460227272727271</v>
      </c>
      <c r="J19" s="1"/>
      <c r="K19" s="1"/>
    </row>
    <row r="20" spans="1:11" ht="15" x14ac:dyDescent="0.2">
      <c r="A20" s="83" t="s">
        <v>12</v>
      </c>
      <c r="B20" s="86">
        <v>2650</v>
      </c>
      <c r="C20" s="86">
        <v>2780</v>
      </c>
      <c r="D20" s="90">
        <f t="shared" si="0"/>
        <v>130</v>
      </c>
      <c r="E20" s="91">
        <f t="shared" si="1"/>
        <v>1.0490566037735849</v>
      </c>
      <c r="F20" s="86">
        <f>2650*6</f>
        <v>15900</v>
      </c>
      <c r="G20" s="86">
        <v>17000</v>
      </c>
      <c r="H20" s="90">
        <f t="shared" si="2"/>
        <v>1100</v>
      </c>
      <c r="I20" s="91">
        <f t="shared" si="3"/>
        <v>1.0691823899371069</v>
      </c>
      <c r="J20" s="1"/>
      <c r="K20" s="1"/>
    </row>
    <row r="21" spans="1:11" ht="15" x14ac:dyDescent="0.2">
      <c r="A21" s="83" t="s">
        <v>58</v>
      </c>
      <c r="B21" s="86">
        <v>300</v>
      </c>
      <c r="C21" s="86">
        <v>180</v>
      </c>
      <c r="D21" s="90">
        <f t="shared" si="0"/>
        <v>-120</v>
      </c>
      <c r="E21" s="91">
        <f t="shared" si="1"/>
        <v>0.6</v>
      </c>
      <c r="F21" s="86">
        <v>1800</v>
      </c>
      <c r="G21" s="86">
        <v>1250</v>
      </c>
      <c r="H21" s="90">
        <f t="shared" si="2"/>
        <v>-550</v>
      </c>
      <c r="I21" s="91">
        <f t="shared" si="3"/>
        <v>0.69444444444444442</v>
      </c>
    </row>
  </sheetData>
  <mergeCells count="11">
    <mergeCell ref="D14:E14"/>
    <mergeCell ref="F13:I13"/>
    <mergeCell ref="H14:I14"/>
    <mergeCell ref="B14:B15"/>
    <mergeCell ref="C14:C15"/>
    <mergeCell ref="F14:F15"/>
    <mergeCell ref="G14:G15"/>
    <mergeCell ref="B13:E13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&amp;LSecrétariat Excellence - Laurence BERRY&amp;CLes chiffres clés&amp;RFévrier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Pourcentages</vt:lpstr>
      <vt:lpstr>Reportings</vt:lpstr>
      <vt:lpstr>Reportings!Zone_d_impression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</dc:creator>
  <cp:lastModifiedBy>laure</cp:lastModifiedBy>
  <cp:lastPrinted>2020-02-12T14:31:37Z</cp:lastPrinted>
  <dcterms:created xsi:type="dcterms:W3CDTF">2020-02-12T10:29:33Z</dcterms:created>
  <dcterms:modified xsi:type="dcterms:W3CDTF">2020-02-12T14:31:42Z</dcterms:modified>
</cp:coreProperties>
</file>