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\Documents\_Secrétariat Excellence\Ma société\Site internet\E-boutique\"/>
    </mc:Choice>
  </mc:AlternateContent>
  <xr:revisionPtr revIDLastSave="0" documentId="8_{174B6E3D-4CB5-43D8-98AF-E164221C6022}" xr6:coauthVersionLast="43" xr6:coauthVersionMax="43" xr10:uidLastSave="{00000000-0000-0000-0000-000000000000}"/>
  <bookViews>
    <workbookView xWindow="-28920" yWindow="-120" windowWidth="29040" windowHeight="15840" activeTab="5" xr2:uid="{75ACE9E1-1BA4-4FF2-A82A-E2CB67D12BBE}"/>
  </bookViews>
  <sheets>
    <sheet name="Calcul proratisation PLAFOND CA" sheetId="10" r:id="rId1"/>
    <sheet name="Détail " sheetId="9" r:id="rId2"/>
    <sheet name="Détail encaissements" sheetId="3" r:id="rId3"/>
    <sheet name="Recettes" sheetId="2" r:id="rId4"/>
    <sheet name="Prévisionnel" sheetId="5" r:id="rId5"/>
    <sheet name="Charges fiscales et cotisations" sheetId="4" r:id="rId6"/>
  </sheets>
  <externalReferences>
    <externalReference r:id="rId7"/>
  </externalReferences>
  <definedNames>
    <definedName name="_xlnm._FilterDatabase" localSheetId="1" hidden="1">'Détail '!$A$6:$R$23</definedName>
    <definedName name="_xlnm._FilterDatabase" localSheetId="4" hidden="1">Prévisionnel!$A$1:$O$3</definedName>
    <definedName name="_xlnm._FilterDatabase" localSheetId="3" hidden="1">Recettes!$A$1:$O$3</definedName>
    <definedName name="plafpri" localSheetId="0">'[1]Détail encaissements'!$F$2</definedName>
    <definedName name="plafpri" localSheetId="1">'[1]Détail encaissements'!$F$2</definedName>
    <definedName name="plafpri">'Détail encaissements'!$F$2</definedName>
    <definedName name="plafsec" localSheetId="4">#REF!</definedName>
    <definedName name="plafsec">#REF!</definedName>
    <definedName name="priaout" localSheetId="0">'[1]Détail encaissements'!$F$62</definedName>
    <definedName name="priaout" localSheetId="1">'[1]Détail encaissements'!$F$62</definedName>
    <definedName name="priaout">'Détail encaissements'!$F$56</definedName>
    <definedName name="priavr" localSheetId="0">'[1]Détail encaissements'!$F$22</definedName>
    <definedName name="priavr" localSheetId="1">'[1]Détail encaissements'!$F$22</definedName>
    <definedName name="priavr">'Détail encaissements'!$F$22</definedName>
    <definedName name="pridec" localSheetId="0">'[1]Détail encaissements'!$F$100</definedName>
    <definedName name="pridec" localSheetId="1">'[1]Détail encaissements'!$F$100</definedName>
    <definedName name="pridec">'Détail encaissements'!$F$94</definedName>
    <definedName name="prifev" localSheetId="0">'[1]Détail encaissements'!$F$10</definedName>
    <definedName name="prifev" localSheetId="1">'[1]Détail encaissements'!$F$10</definedName>
    <definedName name="prifev">'Détail encaissements'!$F$10</definedName>
    <definedName name="prijanv" localSheetId="0">'[1]Détail encaissements'!$F$5</definedName>
    <definedName name="prijanv" localSheetId="1">'[1]Détail encaissements'!$F$5</definedName>
    <definedName name="prijanv">'Détail encaissements'!$F$5</definedName>
    <definedName name="prijuil" localSheetId="0">'[1]Détail encaissements'!$F$52</definedName>
    <definedName name="prijuil" localSheetId="1">'[1]Détail encaissements'!$F$52</definedName>
    <definedName name="prijuil">'Détail encaissements'!$F$46</definedName>
    <definedName name="prijuin" localSheetId="0">'[1]Détail encaissements'!$F$42</definedName>
    <definedName name="prijuin" localSheetId="1">'[1]Détail encaissements'!$F$42</definedName>
    <definedName name="prijuin">'Détail encaissements'!$F$36</definedName>
    <definedName name="primai" localSheetId="0">'[1]Détail encaissements'!$F$32</definedName>
    <definedName name="primai" localSheetId="1">'[1]Détail encaissements'!$F$32</definedName>
    <definedName name="primai">'Détail encaissements'!$F$26</definedName>
    <definedName name="primars" localSheetId="0">'[1]Détail encaissements'!$F$16</definedName>
    <definedName name="primars" localSheetId="1">'[1]Détail encaissements'!$F$16</definedName>
    <definedName name="primars">'Détail encaissements'!$F$16</definedName>
    <definedName name="prinov" localSheetId="0">'[1]Détail encaissements'!$F$92</definedName>
    <definedName name="prinov" localSheetId="1">'[1]Détail encaissements'!$F$92</definedName>
    <definedName name="prinov">'Détail encaissements'!$F$86</definedName>
    <definedName name="prioct" localSheetId="0">'[1]Détail encaissements'!$F$83</definedName>
    <definedName name="prioct" localSheetId="1">'[1]Détail encaissements'!$F$83</definedName>
    <definedName name="prioct">'Détail encaissements'!$F$77</definedName>
    <definedName name="prisept" localSheetId="0">'[1]Détail encaissements'!$F$73</definedName>
    <definedName name="prisept" localSheetId="1">'[1]Détail encaissements'!$F$73</definedName>
    <definedName name="prisept">'Détail encaissements'!$F$67</definedName>
    <definedName name="secaout" localSheetId="4">#REF!</definedName>
    <definedName name="secaout">#REF!</definedName>
    <definedName name="secavr" localSheetId="4">#REF!</definedName>
    <definedName name="secavr">#REF!</definedName>
    <definedName name="secdec" localSheetId="4">#REF!</definedName>
    <definedName name="secdec">#REF!</definedName>
    <definedName name="secfev" localSheetId="4">#REF!</definedName>
    <definedName name="secfev">#REF!</definedName>
    <definedName name="secjanv" localSheetId="4">#REF!</definedName>
    <definedName name="secjanv">#REF!</definedName>
    <definedName name="secjuil" localSheetId="4">#REF!</definedName>
    <definedName name="secjuil">#REF!</definedName>
    <definedName name="secjuin" localSheetId="4">#REF!</definedName>
    <definedName name="secjuin">#REF!</definedName>
    <definedName name="secmai" localSheetId="4">#REF!</definedName>
    <definedName name="secmai">#REF!</definedName>
    <definedName name="secmars" localSheetId="4">#REF!</definedName>
    <definedName name="secmars">#REF!</definedName>
    <definedName name="secnov" localSheetId="4">#REF!</definedName>
    <definedName name="secnov">#REF!</definedName>
    <definedName name="secoct" localSheetId="4">#REF!</definedName>
    <definedName name="secoct">#REF!</definedName>
    <definedName name="secsept" localSheetId="4">#REF!</definedName>
    <definedName name="secse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4" l="1"/>
  <c r="J14" i="4"/>
  <c r="B14" i="4"/>
  <c r="F14" i="4" s="1"/>
  <c r="C19" i="4"/>
  <c r="C22" i="4"/>
  <c r="C25" i="4"/>
  <c r="G15" i="4"/>
  <c r="N11" i="5"/>
  <c r="M11" i="5"/>
  <c r="L11" i="5"/>
  <c r="K11" i="5"/>
  <c r="J11" i="5"/>
  <c r="I11" i="5"/>
  <c r="H11" i="5"/>
  <c r="G11" i="5"/>
  <c r="F11" i="5"/>
  <c r="N10" i="5"/>
  <c r="M10" i="5"/>
  <c r="L10" i="5"/>
  <c r="K10" i="5"/>
  <c r="J10" i="5"/>
  <c r="I10" i="5"/>
  <c r="H10" i="5"/>
  <c r="G10" i="5"/>
  <c r="F10" i="5"/>
  <c r="L16" i="9"/>
  <c r="C16" i="9"/>
  <c r="D14" i="4" l="1"/>
  <c r="G14" i="4" s="1"/>
  <c r="C40" i="4"/>
  <c r="B12" i="4"/>
  <c r="B16" i="4"/>
  <c r="E12" i="2"/>
  <c r="F2" i="5"/>
  <c r="E12" i="4" l="1"/>
  <c r="F12" i="4"/>
  <c r="D12" i="4"/>
  <c r="E29" i="9"/>
  <c r="E27" i="9"/>
  <c r="B6" i="10"/>
  <c r="B8" i="10" s="1"/>
  <c r="I24" i="9"/>
  <c r="D24" i="9"/>
  <c r="C24" i="9"/>
  <c r="L23" i="9"/>
  <c r="L22" i="9"/>
  <c r="L21" i="9"/>
  <c r="L20" i="9"/>
  <c r="L19" i="9"/>
  <c r="L18" i="9"/>
  <c r="L17" i="9"/>
  <c r="L15" i="9"/>
  <c r="L14" i="9"/>
  <c r="C13" i="9"/>
  <c r="L13" i="9" s="1"/>
  <c r="L12" i="9"/>
  <c r="L11" i="9"/>
  <c r="L10" i="9"/>
  <c r="L9" i="9"/>
  <c r="K8" i="9"/>
  <c r="K7" i="9"/>
  <c r="G12" i="4" l="1"/>
  <c r="H12" i="4" s="1"/>
  <c r="J12" i="4" s="1"/>
  <c r="L24" i="9"/>
  <c r="B12" i="10"/>
  <c r="B10" i="10"/>
  <c r="J29" i="4"/>
  <c r="J28" i="4"/>
  <c r="I40" i="4"/>
  <c r="F39" i="4"/>
  <c r="F38" i="4"/>
  <c r="F37" i="4"/>
  <c r="F36" i="4"/>
  <c r="F35" i="4"/>
  <c r="F34" i="4"/>
  <c r="G36" i="4"/>
  <c r="H36" i="4" s="1"/>
  <c r="J36" i="4" s="1"/>
  <c r="D39" i="4"/>
  <c r="D38" i="4"/>
  <c r="D37" i="4"/>
  <c r="D36" i="4"/>
  <c r="D34" i="4"/>
  <c r="G37" i="4"/>
  <c r="H37" i="4" s="1"/>
  <c r="J37" i="4" s="1"/>
  <c r="D35" i="4"/>
  <c r="D33" i="4"/>
  <c r="F33" i="4"/>
  <c r="F32" i="4"/>
  <c r="D32" i="4"/>
  <c r="B40" i="4"/>
  <c r="F31" i="4"/>
  <c r="D31" i="4"/>
  <c r="F30" i="4"/>
  <c r="D30" i="4"/>
  <c r="G30" i="4" s="1"/>
  <c r="G31" i="4" l="1"/>
  <c r="H31" i="4" s="1"/>
  <c r="J31" i="4" s="1"/>
  <c r="G32" i="4"/>
  <c r="G35" i="4"/>
  <c r="H35" i="4" s="1"/>
  <c r="J35" i="4" s="1"/>
  <c r="G39" i="4"/>
  <c r="H39" i="4" s="1"/>
  <c r="J39" i="4" s="1"/>
  <c r="G38" i="4"/>
  <c r="H38" i="4" s="1"/>
  <c r="J38" i="4" s="1"/>
  <c r="H30" i="4"/>
  <c r="J30" i="4" s="1"/>
  <c r="G34" i="4"/>
  <c r="H34" i="4" s="1"/>
  <c r="J34" i="4" s="1"/>
  <c r="E40" i="4"/>
  <c r="F40" i="4"/>
  <c r="D40" i="4"/>
  <c r="G33" i="4"/>
  <c r="H33" i="4" s="1"/>
  <c r="J33" i="4" s="1"/>
  <c r="G40" i="4" l="1"/>
  <c r="H32" i="4"/>
  <c r="J32" i="4" s="1"/>
  <c r="J40" i="4" s="1"/>
  <c r="H40" i="4" l="1"/>
  <c r="K24" i="4"/>
  <c r="K21" i="4"/>
  <c r="K18" i="4"/>
  <c r="F25" i="4"/>
  <c r="D25" i="4"/>
  <c r="F22" i="4"/>
  <c r="D22" i="4"/>
  <c r="G22" i="4" s="1"/>
  <c r="F19" i="4"/>
  <c r="D19" i="4"/>
  <c r="E16" i="4"/>
  <c r="G19" i="4" l="1"/>
  <c r="H19" i="4" s="1"/>
  <c r="G25" i="4"/>
  <c r="H25" i="4" s="1"/>
  <c r="H22" i="4"/>
  <c r="D16" i="4"/>
  <c r="F16" i="4"/>
  <c r="G16" i="4" l="1"/>
  <c r="H16" i="4" s="1"/>
  <c r="J16" i="4" s="1"/>
  <c r="C10" i="5"/>
  <c r="D10" i="5"/>
  <c r="E10" i="5"/>
  <c r="E2" i="5"/>
  <c r="E9" i="5"/>
  <c r="D9" i="5"/>
  <c r="D11" i="5" s="1"/>
  <c r="C9" i="5"/>
  <c r="C11" i="5" s="1"/>
  <c r="B8" i="5"/>
  <c r="B7" i="5"/>
  <c r="B6" i="5"/>
  <c r="B5" i="5"/>
  <c r="B4" i="5"/>
  <c r="N9" i="5"/>
  <c r="M9" i="5"/>
  <c r="L9" i="5"/>
  <c r="K9" i="5"/>
  <c r="J9" i="5"/>
  <c r="I9" i="5"/>
  <c r="H9" i="5"/>
  <c r="G9" i="5"/>
  <c r="F9" i="5"/>
  <c r="B3" i="5"/>
  <c r="E11" i="5" l="1"/>
  <c r="B2" i="5"/>
  <c r="B13" i="2"/>
  <c r="B24" i="2"/>
  <c r="B14" i="2"/>
  <c r="B21" i="2"/>
  <c r="N11" i="2"/>
  <c r="M11" i="2"/>
  <c r="L11" i="2"/>
  <c r="K11" i="2"/>
  <c r="J11" i="2"/>
  <c r="I11" i="2"/>
  <c r="H11" i="2"/>
  <c r="G11" i="2"/>
  <c r="F11" i="2"/>
  <c r="E11" i="2"/>
  <c r="D11" i="2"/>
  <c r="C11" i="2"/>
  <c r="B10" i="2"/>
  <c r="B9" i="2"/>
  <c r="B8" i="2"/>
  <c r="B7" i="2"/>
  <c r="B6" i="2"/>
  <c r="B5" i="2"/>
  <c r="B4" i="2"/>
  <c r="F5" i="3"/>
  <c r="F10" i="3"/>
  <c r="F16" i="3"/>
  <c r="F22" i="3"/>
  <c r="B13" i="4" s="1"/>
  <c r="F26" i="3"/>
  <c r="F36" i="3"/>
  <c r="F46" i="3"/>
  <c r="F56" i="3"/>
  <c r="F67" i="3"/>
  <c r="F77" i="3"/>
  <c r="F86" i="3"/>
  <c r="F94" i="3"/>
  <c r="F13" i="4" l="1"/>
  <c r="D13" i="4"/>
  <c r="B10" i="5"/>
  <c r="B9" i="5"/>
  <c r="F95" i="3"/>
  <c r="E13" i="4" l="1"/>
  <c r="G13" i="4" s="1"/>
  <c r="H13" i="4" s="1"/>
  <c r="J13" i="4" s="1"/>
  <c r="B11" i="5"/>
  <c r="B3" i="2"/>
  <c r="B2" i="2"/>
  <c r="B11" i="2" l="1"/>
  <c r="B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</author>
  </authors>
  <commentList>
    <comment ref="B11" authorId="0" shapeId="0" xr:uid="{B2159A34-2542-4621-8797-F72B7172433D}">
      <text>
        <r>
          <rPr>
            <b/>
            <sz val="9"/>
            <color indexed="81"/>
            <rFont val="Tahoma"/>
            <family val="2"/>
          </rPr>
          <t>laure:</t>
        </r>
        <r>
          <rPr>
            <sz val="9"/>
            <color indexed="81"/>
            <rFont val="Tahoma"/>
            <family val="2"/>
          </rPr>
          <t xml:space="preserve">
Mise en forme conditionnelle / Plafond franchise TVA</t>
        </r>
      </text>
    </comment>
    <comment ref="B12" authorId="0" shapeId="0" xr:uid="{9F3CE442-B638-400F-B5E1-68703C96494E}">
      <text>
        <r>
          <rPr>
            <b/>
            <sz val="9"/>
            <color indexed="81"/>
            <rFont val="Tahoma"/>
            <family val="2"/>
          </rPr>
          <t>laure:</t>
        </r>
        <r>
          <rPr>
            <sz val="9"/>
            <color indexed="81"/>
            <rFont val="Tahoma"/>
            <family val="2"/>
          </rPr>
          <t xml:space="preserve">
Mise en forme conditionnelle / Plafond statut Micro-entrepreneur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</author>
  </authors>
  <commentList>
    <comment ref="B9" authorId="0" shapeId="0" xr:uid="{0027C776-A9B0-4ACA-80A6-A8FCBC8CFE2C}">
      <text>
        <r>
          <rPr>
            <b/>
            <sz val="9"/>
            <color indexed="81"/>
            <rFont val="Tahoma"/>
            <family val="2"/>
          </rPr>
          <t>laure:</t>
        </r>
        <r>
          <rPr>
            <sz val="9"/>
            <color indexed="81"/>
            <rFont val="Tahoma"/>
            <family val="2"/>
          </rPr>
          <t xml:space="preserve">
Mise en forme conditionnelle / Plafond franchise TVA</t>
        </r>
      </text>
    </comment>
    <comment ref="B10" authorId="0" shapeId="0" xr:uid="{D0E693CA-4206-453F-9E3E-E6BD36CE99D1}">
      <text>
        <r>
          <rPr>
            <b/>
            <sz val="9"/>
            <color indexed="81"/>
            <rFont val="Tahoma"/>
            <family val="2"/>
          </rPr>
          <t>laure:</t>
        </r>
        <r>
          <rPr>
            <sz val="9"/>
            <color indexed="81"/>
            <rFont val="Tahoma"/>
            <family val="2"/>
          </rPr>
          <t xml:space="preserve">
Mise en forme conditionnelle / Plafond statut Micro-entrepreneur</t>
        </r>
      </text>
    </comment>
  </commentList>
</comments>
</file>

<file path=xl/sharedStrings.xml><?xml version="1.0" encoding="utf-8"?>
<sst xmlns="http://schemas.openxmlformats.org/spreadsheetml/2006/main" count="316" uniqueCount="138">
  <si>
    <t>TOTAL</t>
  </si>
  <si>
    <t xml:space="preserve"> </t>
  </si>
  <si>
    <t>TOTAL  2019</t>
  </si>
  <si>
    <t>EASY INSTAL</t>
  </si>
  <si>
    <t>TOTAL année</t>
  </si>
  <si>
    <t>TOTAL mois</t>
  </si>
  <si>
    <t>Montant encaissé</t>
  </si>
  <si>
    <t>Mode d'encaissement</t>
  </si>
  <si>
    <t>Nature</t>
  </si>
  <si>
    <t>Nom du client</t>
  </si>
  <si>
    <t>Date</t>
  </si>
  <si>
    <t>DECEMBRE</t>
  </si>
  <si>
    <t>NOVEMBRE</t>
  </si>
  <si>
    <t>OCTOBRE</t>
  </si>
  <si>
    <t>SEPTEMBRE</t>
  </si>
  <si>
    <t>AOUT</t>
  </si>
  <si>
    <t>JUILLET</t>
  </si>
  <si>
    <t>JUIN</t>
  </si>
  <si>
    <t>MAI</t>
  </si>
  <si>
    <t>Chèque</t>
  </si>
  <si>
    <t>PLAFOND DE CHIFFRE D'AFFAIRES :</t>
  </si>
  <si>
    <t>Plafond franchise TVA</t>
  </si>
  <si>
    <t>(proratisé date début activité au 21/1/2019)</t>
  </si>
  <si>
    <t>Détail calcul</t>
  </si>
  <si>
    <t>Début d'activité</t>
  </si>
  <si>
    <t>nb jours année</t>
  </si>
  <si>
    <t>nb jour à déduire / date début activité</t>
  </si>
  <si>
    <t>total jours pour proratiser</t>
  </si>
  <si>
    <t>plafond statut AE officiel</t>
  </si>
  <si>
    <t xml:space="preserve">Calcul </t>
  </si>
  <si>
    <t>(70000*345)/365</t>
  </si>
  <si>
    <t>soit</t>
  </si>
  <si>
    <t>plafond franchise TVA officiel</t>
  </si>
  <si>
    <t>(33200*345)/365</t>
  </si>
  <si>
    <t>Plafond statut ME</t>
  </si>
  <si>
    <t>Virement</t>
  </si>
  <si>
    <t>COMPTE PRO</t>
  </si>
  <si>
    <t>PREVISIONNEL</t>
  </si>
  <si>
    <t>REEL</t>
  </si>
  <si>
    <t>ECART REEL / PREVISIONNEL</t>
  </si>
  <si>
    <t>CLIENT 3</t>
  </si>
  <si>
    <t>CLIENT 4</t>
  </si>
  <si>
    <t>CLIENT 5</t>
  </si>
  <si>
    <t>CLIENT 6</t>
  </si>
  <si>
    <t>CLIENT 7</t>
  </si>
  <si>
    <t>GIRE</t>
  </si>
  <si>
    <t>COMPTE PERSO</t>
  </si>
  <si>
    <t>Christine GIRE</t>
  </si>
  <si>
    <t>C. GIRE</t>
  </si>
  <si>
    <t>Prestation de services</t>
  </si>
  <si>
    <t>N° Pièce</t>
  </si>
  <si>
    <t>Date facture</t>
  </si>
  <si>
    <t xml:space="preserve">Compte </t>
  </si>
  <si>
    <t>F1900001</t>
  </si>
  <si>
    <t>FA-2019-00002</t>
  </si>
  <si>
    <t>FA-2019-00003</t>
  </si>
  <si>
    <t>FA-2019-00004</t>
  </si>
  <si>
    <t>AC-2019-00002</t>
  </si>
  <si>
    <t>FA-2019-00006</t>
  </si>
  <si>
    <t>AC-2019-00002 / FA-2019-00005</t>
  </si>
  <si>
    <t>AVRIL</t>
  </si>
  <si>
    <t xml:space="preserve">virement </t>
  </si>
  <si>
    <t>MARS</t>
  </si>
  <si>
    <t>Taux horaire BRUT</t>
  </si>
  <si>
    <t>Mois de réception</t>
  </si>
  <si>
    <t>Par</t>
  </si>
  <si>
    <t>Paiement reçu le</t>
  </si>
  <si>
    <t>N° de facture</t>
  </si>
  <si>
    <t>Montant Encaissé</t>
  </si>
  <si>
    <t>Montant Facturé</t>
  </si>
  <si>
    <t>Nb d'heures</t>
  </si>
  <si>
    <t>Client</t>
  </si>
  <si>
    <t>ACRE</t>
  </si>
  <si>
    <t>jusqu'au 30/06/2019</t>
  </si>
  <si>
    <t>jusqu'au 31/05/2020</t>
  </si>
  <si>
    <t>jusqu'au 31/05/2021</t>
  </si>
  <si>
    <t>à partir du 01/06/2021</t>
  </si>
  <si>
    <t>Formation prof. (CFP)</t>
  </si>
  <si>
    <t>Charges fiscales</t>
  </si>
  <si>
    <t>Cotisations sociales</t>
  </si>
  <si>
    <t>Cotisation Foncière des entreprises (CFE)</t>
  </si>
  <si>
    <t>Montant CA (montant total encaissé HT)</t>
  </si>
  <si>
    <t>du 01/07/2019 au 31/05/2020</t>
  </si>
  <si>
    <t>du 01/06/2020 au 31/05/2021</t>
  </si>
  <si>
    <t>Total cotisations et charges</t>
  </si>
  <si>
    <t>Total à payer avant CFE</t>
  </si>
  <si>
    <t>à partir du 1/1/2020</t>
  </si>
  <si>
    <t>Total bénéfices bruts</t>
  </si>
  <si>
    <t>Total bénéfices net (Brut - CFE)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</si>
  <si>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</si>
  <si>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</si>
  <si>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</si>
  <si>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</si>
  <si>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</si>
  <si>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</si>
  <si>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</si>
  <si>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</si>
  <si>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</si>
  <si>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</si>
  <si>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</si>
  <si>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</si>
  <si>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Frais de chambre consulaire</t>
  </si>
  <si>
    <t>Montant CA (encaissements HT)</t>
  </si>
  <si>
    <t>Cotisation Foncière des entreprises (CFE)
Exonération la 1ère année</t>
  </si>
  <si>
    <t xml:space="preserve">Statut </t>
  </si>
  <si>
    <t>Micro-entreprise</t>
  </si>
  <si>
    <t>Prestations de services</t>
  </si>
  <si>
    <t>Mois édition facture</t>
  </si>
  <si>
    <t>Total année</t>
  </si>
  <si>
    <t xml:space="preserve">Plafond chiffre d'affaires </t>
  </si>
  <si>
    <t>Plafond chiffre d'affaires Franchise TVA</t>
  </si>
  <si>
    <t>Facture envoyée le</t>
  </si>
  <si>
    <t>Compte</t>
  </si>
  <si>
    <t>Perso</t>
  </si>
  <si>
    <t>Pro</t>
  </si>
  <si>
    <t>Calculer le plafond de chiffre d'affaire et le plafond de franchise de TVA au prorata de la date de début d'activité</t>
  </si>
  <si>
    <t>Année concernée (à partir du)</t>
  </si>
  <si>
    <t>Changer uniquement l'année</t>
  </si>
  <si>
    <t>Début d'activité (inscription)</t>
  </si>
  <si>
    <t>Entrer la date officielle de votre début d'activité</t>
  </si>
  <si>
    <t>Nb de jours à déduire / date début d'activité</t>
  </si>
  <si>
    <t>Calcul automatique</t>
  </si>
  <si>
    <t>Nombre de jours par an</t>
  </si>
  <si>
    <t>Total jours</t>
  </si>
  <si>
    <t>Plafond CA / ME</t>
  </si>
  <si>
    <t>Montant au 01/01/2019</t>
  </si>
  <si>
    <t>Plafond de CA proratisé</t>
  </si>
  <si>
    <t>Plafond CA / franchise TVA</t>
  </si>
  <si>
    <t>Plafond de CA / TVA proratisé</t>
  </si>
  <si>
    <t>FA-2019-00007</t>
  </si>
  <si>
    <t>Détail encaissements 2019</t>
  </si>
  <si>
    <t>FAC-2019-00007</t>
  </si>
  <si>
    <t>FA-2019-00005</t>
  </si>
  <si>
    <t>FA-2019-00008</t>
  </si>
  <si>
    <t xml:space="preserve">Charges fiscales si prél. Lib. </t>
  </si>
  <si>
    <t>Activité de prestation de services en micro-entreprise BIC</t>
  </si>
  <si>
    <t>Bénéficiaire de l'ACRE</t>
  </si>
  <si>
    <t>Démarrage au 21 janvier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</si>
</sst>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[$-40C]mmmm\-yy;@"/>
    <numFmt numFmtId="165" formatCode="#,##0.00\ &quot;€&quot;"/>
    <numFmt numFmtId="166" formatCode="[$-40C]mmm\-yy;@"/>
    <numFmt numFmtId="167" formatCode="#,##0\ &quot;€&quot;"/>
    <numFmt numFmtId="168" formatCode="_-* #,##0\ &quot;€&quot;_-;\-* #,##0\ &quot;€&quot;_-;_-* &quot;-&quot;??\ &quot;€&quot;_-;_-@_-"/>
    <numFmt numFmtId="169" formatCode="0.0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i/>
      <sz val="16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22"/>
      <color theme="1"/>
      <name val="Arial"/>
      <family val="2"/>
    </font>
    <font>
      <sz val="11"/>
      <color theme="0"/>
      <name val="Calibri"/>
      <family val="2"/>
      <scheme val="minor"/>
    </font>
    <font>
      <b/>
      <sz val="24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5A5A5A"/>
      <name val="Arial Narrow"/>
      <family val="2"/>
    </font>
    <font>
      <b/>
      <sz val="14"/>
      <color theme="1"/>
      <name val="Arial"/>
      <family val="2"/>
    </font>
    <font>
      <b/>
      <sz val="16"/>
      <color theme="0"/>
      <name val="Calibri"/>
      <family val="2"/>
      <scheme val="minor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0"/>
      <name val="Arial"/>
      <family val="2"/>
    </font>
    <font>
      <b/>
      <sz val="18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</cellStyleXfs>
  <cellXfs count="245">
    <xf numFmtId="0" fontId="0" fillId="0" borderId="0" xfId="0"/>
    <xf numFmtId="44" fontId="8" fillId="0" borderId="9" xfId="1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4" fontId="8" fillId="0" borderId="11" xfId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4" fontId="7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9" fillId="0" borderId="0" xfId="2" applyAlignment="1" applyProtection="1">
      <alignment vertical="center"/>
      <protection locked="0"/>
    </xf>
    <xf numFmtId="165" fontId="10" fillId="0" borderId="9" xfId="2" applyNumberFormat="1" applyFont="1" applyBorder="1" applyAlignment="1">
      <alignment horizontal="center" vertical="center"/>
    </xf>
    <xf numFmtId="0" fontId="13" fillId="0" borderId="19" xfId="2" applyFont="1" applyBorder="1" applyAlignment="1" applyProtection="1">
      <alignment vertical="center"/>
      <protection locked="0"/>
    </xf>
    <xf numFmtId="0" fontId="13" fillId="0" borderId="18" xfId="2" applyFont="1" applyBorder="1" applyAlignment="1" applyProtection="1">
      <alignment horizontal="center" vertical="center"/>
      <protection locked="0"/>
    </xf>
    <xf numFmtId="0" fontId="13" fillId="0" borderId="19" xfId="2" applyFont="1" applyBorder="1" applyAlignment="1" applyProtection="1">
      <alignment horizontal="center" vertical="center"/>
      <protection locked="0"/>
    </xf>
    <xf numFmtId="0" fontId="13" fillId="0" borderId="20" xfId="2" applyFont="1" applyBorder="1" applyAlignment="1" applyProtection="1">
      <alignment vertical="center"/>
      <protection locked="0"/>
    </xf>
    <xf numFmtId="14" fontId="13" fillId="0" borderId="20" xfId="2" applyNumberFormat="1" applyFont="1" applyBorder="1" applyAlignment="1" applyProtection="1">
      <alignment horizontal="center" vertical="center"/>
      <protection locked="0"/>
    </xf>
    <xf numFmtId="0" fontId="12" fillId="0" borderId="9" xfId="2" applyFont="1" applyBorder="1" applyAlignment="1">
      <alignment horizontal="center" vertical="center"/>
    </xf>
    <xf numFmtId="0" fontId="9" fillId="0" borderId="0" xfId="2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vertical="center"/>
      <protection locked="0"/>
    </xf>
    <xf numFmtId="166" fontId="15" fillId="0" borderId="21" xfId="2" applyNumberFormat="1" applyFont="1" applyBorder="1" applyAlignment="1" applyProtection="1">
      <alignment vertical="center"/>
      <protection locked="0"/>
    </xf>
    <xf numFmtId="0" fontId="12" fillId="0" borderId="13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0" fontId="11" fillId="0" borderId="13" xfId="2" applyFont="1" applyBorder="1" applyAlignment="1">
      <alignment vertical="center"/>
    </xf>
    <xf numFmtId="0" fontId="11" fillId="0" borderId="17" xfId="2" applyFont="1" applyBorder="1" applyAlignment="1">
      <alignment vertical="center"/>
    </xf>
    <xf numFmtId="0" fontId="16" fillId="0" borderId="9" xfId="2" applyFont="1" applyBorder="1" applyAlignment="1">
      <alignment vertical="center"/>
    </xf>
    <xf numFmtId="0" fontId="14" fillId="0" borderId="21" xfId="2" applyFont="1" applyBorder="1" applyAlignment="1" applyProtection="1">
      <alignment horizontal="center" vertical="center"/>
      <protection locked="0"/>
    </xf>
    <xf numFmtId="167" fontId="11" fillId="3" borderId="9" xfId="2" applyNumberFormat="1" applyFont="1" applyFill="1" applyBorder="1" applyAlignment="1" applyProtection="1">
      <alignment horizontal="center" vertical="center"/>
      <protection locked="0"/>
    </xf>
    <xf numFmtId="165" fontId="13" fillId="0" borderId="19" xfId="2" applyNumberFormat="1" applyFont="1" applyBorder="1" applyAlignment="1" applyProtection="1">
      <alignment horizontal="center" vertical="center"/>
      <protection locked="0"/>
    </xf>
    <xf numFmtId="165" fontId="13" fillId="0" borderId="18" xfId="2" applyNumberFormat="1" applyFont="1" applyBorder="1" applyAlignment="1" applyProtection="1">
      <alignment horizontal="center" vertical="center"/>
      <protection locked="0"/>
    </xf>
    <xf numFmtId="165" fontId="13" fillId="0" borderId="20" xfId="2" applyNumberFormat="1" applyFont="1" applyBorder="1" applyAlignment="1" applyProtection="1">
      <alignment horizontal="center" vertical="center"/>
      <protection locked="0"/>
    </xf>
    <xf numFmtId="0" fontId="16" fillId="0" borderId="9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3" fillId="0" borderId="20" xfId="2" applyFont="1" applyBorder="1" applyAlignment="1" applyProtection="1">
      <alignment horizontal="center" vertical="center"/>
      <protection locked="0"/>
    </xf>
    <xf numFmtId="0" fontId="11" fillId="0" borderId="1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44" fontId="4" fillId="2" borderId="1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4" fontId="6" fillId="0" borderId="9" xfId="0" applyNumberFormat="1" applyFont="1" applyBorder="1" applyAlignment="1">
      <alignment horizontal="center" vertical="center"/>
    </xf>
    <xf numFmtId="44" fontId="6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6" fillId="0" borderId="9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68" fontId="6" fillId="0" borderId="9" xfId="1" applyNumberFormat="1" applyFont="1" applyBorder="1" applyAlignment="1">
      <alignment vertical="center"/>
    </xf>
    <xf numFmtId="44" fontId="4" fillId="2" borderId="0" xfId="0" applyNumberFormat="1" applyFont="1" applyFill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/>
    </xf>
    <xf numFmtId="0" fontId="17" fillId="0" borderId="13" xfId="3" applyBorder="1" applyAlignment="1">
      <alignment vertical="center" wrapText="1"/>
    </xf>
    <xf numFmtId="44" fontId="4" fillId="2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168" fontId="6" fillId="0" borderId="10" xfId="1" applyNumberFormat="1" applyFont="1" applyBorder="1" applyAlignment="1">
      <alignment vertical="center"/>
    </xf>
    <xf numFmtId="168" fontId="6" fillId="0" borderId="6" xfId="1" applyNumberFormat="1" applyFont="1" applyBorder="1" applyAlignment="1">
      <alignment vertical="center"/>
    </xf>
    <xf numFmtId="16" fontId="13" fillId="0" borderId="19" xfId="2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 wrapText="1"/>
    </xf>
    <xf numFmtId="44" fontId="8" fillId="0" borderId="22" xfId="1" applyFont="1" applyBorder="1" applyAlignment="1">
      <alignment vertical="center"/>
    </xf>
    <xf numFmtId="44" fontId="8" fillId="0" borderId="23" xfId="1" applyFont="1" applyBorder="1" applyAlignment="1">
      <alignment vertical="center"/>
    </xf>
    <xf numFmtId="44" fontId="8" fillId="0" borderId="24" xfId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44" fontId="8" fillId="0" borderId="25" xfId="1" applyFont="1" applyBorder="1" applyAlignment="1">
      <alignment horizontal="center" vertical="center"/>
    </xf>
    <xf numFmtId="44" fontId="8" fillId="0" borderId="26" xfId="1" applyFont="1" applyBorder="1" applyAlignment="1">
      <alignment horizontal="center" vertical="center"/>
    </xf>
    <xf numFmtId="44" fontId="8" fillId="0" borderId="27" xfId="1" applyFont="1" applyBorder="1" applyAlignment="1">
      <alignment vertical="center"/>
    </xf>
    <xf numFmtId="44" fontId="8" fillId="0" borderId="28" xfId="1" applyFont="1" applyBorder="1" applyAlignment="1">
      <alignment vertical="center"/>
    </xf>
    <xf numFmtId="44" fontId="18" fillId="0" borderId="9" xfId="1" applyFont="1" applyBorder="1" applyAlignment="1">
      <alignment vertical="center"/>
    </xf>
    <xf numFmtId="44" fontId="18" fillId="0" borderId="11" xfId="1" applyFont="1" applyBorder="1" applyAlignment="1">
      <alignment vertical="center"/>
    </xf>
    <xf numFmtId="44" fontId="4" fillId="2" borderId="29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44" fontId="8" fillId="0" borderId="31" xfId="1" applyFont="1" applyBorder="1" applyAlignment="1">
      <alignment horizontal="center" vertical="center"/>
    </xf>
    <xf numFmtId="44" fontId="8" fillId="0" borderId="8" xfId="1" applyFont="1" applyBorder="1" applyAlignment="1">
      <alignment vertical="center"/>
    </xf>
    <xf numFmtId="44" fontId="8" fillId="0" borderId="32" xfId="1" applyFont="1" applyBorder="1" applyAlignment="1">
      <alignment vertical="center"/>
    </xf>
    <xf numFmtId="44" fontId="4" fillId="2" borderId="33" xfId="0" applyNumberFormat="1" applyFont="1" applyFill="1" applyBorder="1" applyAlignment="1">
      <alignment horizontal="center" vertical="center"/>
    </xf>
    <xf numFmtId="44" fontId="4" fillId="2" borderId="34" xfId="0" applyNumberFormat="1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vertical="center"/>
    </xf>
    <xf numFmtId="44" fontId="7" fillId="0" borderId="35" xfId="0" applyNumberFormat="1" applyFont="1" applyBorder="1" applyAlignment="1">
      <alignment horizontal="center" vertical="center"/>
    </xf>
    <xf numFmtId="44" fontId="7" fillId="0" borderId="36" xfId="0" applyNumberFormat="1" applyFont="1" applyBorder="1" applyAlignment="1">
      <alignment horizontal="center" vertical="center"/>
    </xf>
    <xf numFmtId="44" fontId="7" fillId="0" borderId="37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44" fontId="6" fillId="0" borderId="1" xfId="0" applyNumberFormat="1" applyFont="1" applyBorder="1" applyAlignment="1">
      <alignment vertical="center"/>
    </xf>
    <xf numFmtId="44" fontId="6" fillId="0" borderId="0" xfId="1" applyFont="1" applyAlignment="1">
      <alignment vertical="center"/>
    </xf>
    <xf numFmtId="44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 vertical="center"/>
    </xf>
    <xf numFmtId="0" fontId="13" fillId="0" borderId="38" xfId="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0" fillId="4" borderId="43" xfId="0" applyFill="1" applyBorder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10" fontId="19" fillId="0" borderId="9" xfId="0" applyNumberFormat="1" applyFont="1" applyBorder="1" applyAlignment="1">
      <alignment horizontal="center" vertical="center" wrapText="1"/>
    </xf>
    <xf numFmtId="9" fontId="19" fillId="0" borderId="9" xfId="0" applyNumberFormat="1" applyFont="1" applyBorder="1" applyAlignment="1">
      <alignment horizontal="center" vertical="center" wrapText="1"/>
    </xf>
    <xf numFmtId="44" fontId="19" fillId="0" borderId="9" xfId="1" applyFont="1" applyBorder="1" applyAlignment="1">
      <alignment horizontal="center" vertical="center" wrapText="1"/>
    </xf>
    <xf numFmtId="44" fontId="19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4" fontId="21" fillId="0" borderId="9" xfId="0" applyNumberFormat="1" applyFont="1" applyBorder="1"/>
    <xf numFmtId="0" fontId="21" fillId="0" borderId="0" xfId="0" applyFont="1"/>
    <xf numFmtId="0" fontId="21" fillId="0" borderId="9" xfId="0" applyFont="1" applyBorder="1"/>
    <xf numFmtId="44" fontId="4" fillId="0" borderId="9" xfId="0" applyNumberFormat="1" applyFont="1" applyBorder="1"/>
    <xf numFmtId="0" fontId="4" fillId="0" borderId="0" xfId="0" applyFont="1"/>
    <xf numFmtId="0" fontId="4" fillId="0" borderId="9" xfId="0" applyFont="1" applyBorder="1"/>
    <xf numFmtId="10" fontId="21" fillId="0" borderId="0" xfId="0" applyNumberFormat="1" applyFont="1"/>
    <xf numFmtId="9" fontId="21" fillId="0" borderId="0" xfId="0" applyNumberFormat="1" applyFont="1"/>
    <xf numFmtId="169" fontId="21" fillId="0" borderId="0" xfId="0" applyNumberFormat="1" applyFont="1"/>
    <xf numFmtId="0" fontId="22" fillId="0" borderId="0" xfId="0" applyFont="1"/>
    <xf numFmtId="0" fontId="23" fillId="0" borderId="9" xfId="0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19" fillId="0" borderId="9" xfId="1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44" fontId="21" fillId="0" borderId="9" xfId="1" applyFont="1" applyBorder="1"/>
    <xf numFmtId="44" fontId="21" fillId="0" borderId="13" xfId="1" applyFont="1" applyBorder="1"/>
    <xf numFmtId="44" fontId="4" fillId="0" borderId="13" xfId="0" applyNumberFormat="1" applyFont="1" applyBorder="1"/>
    <xf numFmtId="44" fontId="4" fillId="0" borderId="27" xfId="0" applyNumberFormat="1" applyFont="1" applyBorder="1"/>
    <xf numFmtId="44" fontId="4" fillId="0" borderId="27" xfId="1" applyFont="1" applyBorder="1"/>
    <xf numFmtId="44" fontId="4" fillId="0" borderId="9" xfId="1" applyFont="1" applyBorder="1"/>
    <xf numFmtId="44" fontId="4" fillId="0" borderId="11" xfId="1" applyFont="1" applyBorder="1"/>
    <xf numFmtId="44" fontId="21" fillId="0" borderId="24" xfId="1" applyFont="1" applyBorder="1"/>
    <xf numFmtId="44" fontId="21" fillId="0" borderId="50" xfId="1" applyFont="1" applyBorder="1"/>
    <xf numFmtId="44" fontId="4" fillId="0" borderId="25" xfId="1" applyFont="1" applyBorder="1"/>
    <xf numFmtId="44" fontId="4" fillId="0" borderId="24" xfId="1" applyFont="1" applyBorder="1"/>
    <xf numFmtId="44" fontId="4" fillId="0" borderId="26" xfId="1" applyFont="1" applyBorder="1"/>
    <xf numFmtId="0" fontId="20" fillId="0" borderId="3" xfId="0" applyFont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4" fontId="4" fillId="0" borderId="3" xfId="0" applyNumberFormat="1" applyFont="1" applyBorder="1"/>
    <xf numFmtId="44" fontId="21" fillId="0" borderId="31" xfId="1" applyFont="1" applyBorder="1"/>
    <xf numFmtId="44" fontId="21" fillId="0" borderId="8" xfId="1" applyFont="1" applyBorder="1"/>
    <xf numFmtId="44" fontId="21" fillId="0" borderId="54" xfId="1" applyFont="1" applyBorder="1"/>
    <xf numFmtId="44" fontId="4" fillId="0" borderId="2" xfId="0" applyNumberFormat="1" applyFont="1" applyBorder="1"/>
    <xf numFmtId="0" fontId="26" fillId="0" borderId="1" xfId="0" applyFont="1" applyBorder="1" applyAlignment="1">
      <alignment horizontal="left" vertical="center"/>
    </xf>
    <xf numFmtId="0" fontId="21" fillId="0" borderId="6" xfId="0" applyFont="1" applyBorder="1"/>
    <xf numFmtId="0" fontId="21" fillId="0" borderId="7" xfId="0" applyFont="1" applyBorder="1"/>
    <xf numFmtId="0" fontId="21" fillId="0" borderId="16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44" fontId="4" fillId="0" borderId="52" xfId="1" applyFont="1" applyBorder="1"/>
    <xf numFmtId="44" fontId="4" fillId="0" borderId="53" xfId="1" applyFont="1" applyBorder="1"/>
    <xf numFmtId="0" fontId="25" fillId="5" borderId="9" xfId="0" applyFont="1" applyFill="1" applyBorder="1" applyAlignment="1">
      <alignment horizontal="left" vertical="center" wrapText="1"/>
    </xf>
    <xf numFmtId="10" fontId="19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/>
    <xf numFmtId="9" fontId="19" fillId="5" borderId="9" xfId="0" applyNumberFormat="1" applyFont="1" applyFill="1" applyBorder="1" applyAlignment="1">
      <alignment horizontal="center" vertical="center" wrapText="1"/>
    </xf>
    <xf numFmtId="10" fontId="8" fillId="5" borderId="9" xfId="0" applyNumberFormat="1" applyFont="1" applyFill="1" applyBorder="1" applyAlignment="1">
      <alignment horizontal="center" vertical="center"/>
    </xf>
    <xf numFmtId="44" fontId="19" fillId="5" borderId="9" xfId="1" applyFont="1" applyFill="1" applyBorder="1" applyAlignment="1">
      <alignment horizontal="center" vertical="center" wrapText="1"/>
    </xf>
    <xf numFmtId="44" fontId="19" fillId="5" borderId="9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/>
    <xf numFmtId="0" fontId="19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21" fillId="5" borderId="0" xfId="0" applyFont="1" applyFill="1"/>
    <xf numFmtId="0" fontId="4" fillId="5" borderId="0" xfId="0" applyFont="1" applyFill="1"/>
    <xf numFmtId="0" fontId="8" fillId="5" borderId="0" xfId="0" applyFont="1" applyFill="1" applyAlignment="1">
      <alignment horizontal="center" vertical="center"/>
    </xf>
    <xf numFmtId="44" fontId="4" fillId="0" borderId="51" xfId="0" applyNumberFormat="1" applyFont="1" applyBorder="1"/>
    <xf numFmtId="44" fontId="4" fillId="0" borderId="12" xfId="0" applyNumberFormat="1" applyFont="1" applyBorder="1"/>
    <xf numFmtId="44" fontId="4" fillId="0" borderId="4" xfId="0" applyNumberFormat="1" applyFont="1" applyBorder="1"/>
    <xf numFmtId="0" fontId="0" fillId="5" borderId="43" xfId="0" applyFill="1" applyBorder="1" applyAlignment="1">
      <alignment horizont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2" fontId="30" fillId="0" borderId="0" xfId="0" applyNumberFormat="1" applyFont="1" applyAlignment="1">
      <alignment horizontal="center"/>
    </xf>
    <xf numFmtId="0" fontId="30" fillId="0" borderId="0" xfId="0" applyFont="1"/>
    <xf numFmtId="0" fontId="29" fillId="0" borderId="49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2" fontId="29" fillId="0" borderId="47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7" fontId="29" fillId="5" borderId="46" xfId="0" applyNumberFormat="1" applyFont="1" applyFill="1" applyBorder="1" applyAlignment="1">
      <alignment horizontal="center"/>
    </xf>
    <xf numFmtId="0" fontId="29" fillId="5" borderId="43" xfId="0" applyFont="1" applyFill="1" applyBorder="1" applyAlignment="1">
      <alignment horizontal="center"/>
    </xf>
    <xf numFmtId="44" fontId="29" fillId="5" borderId="43" xfId="1" applyFont="1" applyFill="1" applyBorder="1" applyAlignment="1">
      <alignment horizontal="center"/>
    </xf>
    <xf numFmtId="16" fontId="29" fillId="5" borderId="43" xfId="0" applyNumberFormat="1" applyFont="1" applyFill="1" applyBorder="1" applyAlignment="1">
      <alignment horizontal="center"/>
    </xf>
    <xf numFmtId="44" fontId="29" fillId="5" borderId="42" xfId="1" applyFont="1" applyFill="1" applyBorder="1" applyAlignment="1">
      <alignment horizontal="center"/>
    </xf>
    <xf numFmtId="17" fontId="29" fillId="4" borderId="46" xfId="0" applyNumberFormat="1" applyFont="1" applyFill="1" applyBorder="1" applyAlignment="1">
      <alignment horizontal="center"/>
    </xf>
    <xf numFmtId="0" fontId="29" fillId="4" borderId="43" xfId="0" applyFont="1" applyFill="1" applyBorder="1" applyAlignment="1">
      <alignment horizontal="center"/>
    </xf>
    <xf numFmtId="44" fontId="29" fillId="4" borderId="43" xfId="1" applyFont="1" applyFill="1" applyBorder="1" applyAlignment="1">
      <alignment horizontal="center"/>
    </xf>
    <xf numFmtId="16" fontId="29" fillId="4" borderId="43" xfId="0" applyNumberFormat="1" applyFont="1" applyFill="1" applyBorder="1" applyAlignment="1">
      <alignment horizontal="center"/>
    </xf>
    <xf numFmtId="44" fontId="29" fillId="4" borderId="42" xfId="1" applyFont="1" applyFill="1" applyBorder="1" applyAlignment="1">
      <alignment horizontal="center"/>
    </xf>
    <xf numFmtId="10" fontId="29" fillId="0" borderId="0" xfId="0" applyNumberFormat="1" applyFont="1"/>
    <xf numFmtId="44" fontId="29" fillId="0" borderId="0" xfId="0" applyNumberFormat="1" applyFont="1"/>
    <xf numFmtId="16" fontId="29" fillId="4" borderId="44" xfId="0" applyNumberFormat="1" applyFont="1" applyFill="1" applyBorder="1" applyAlignment="1">
      <alignment horizontal="center"/>
    </xf>
    <xf numFmtId="17" fontId="29" fillId="4" borderId="45" xfId="0" applyNumberFormat="1" applyFont="1" applyFill="1" applyBorder="1" applyAlignment="1">
      <alignment horizontal="center"/>
    </xf>
    <xf numFmtId="44" fontId="31" fillId="0" borderId="40" xfId="1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44" fontId="32" fillId="0" borderId="39" xfId="1" applyFont="1" applyBorder="1" applyAlignment="1">
      <alignment horizontal="center"/>
    </xf>
    <xf numFmtId="0" fontId="33" fillId="0" borderId="0" xfId="0" applyFont="1"/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0" fontId="30" fillId="0" borderId="0" xfId="0" applyFont="1" applyAlignment="1">
      <alignment vertical="center"/>
    </xf>
    <xf numFmtId="44" fontId="31" fillId="8" borderId="1" xfId="0" applyNumberFormat="1" applyFont="1" applyFill="1" applyBorder="1" applyAlignment="1">
      <alignment vertical="center"/>
    </xf>
    <xf numFmtId="0" fontId="29" fillId="0" borderId="0" xfId="0" applyNumberFormat="1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34" fillId="0" borderId="0" xfId="0" applyFont="1"/>
    <xf numFmtId="0" fontId="29" fillId="0" borderId="0" xfId="0" applyFont="1" applyAlignment="1">
      <alignment horizontal="center" vertical="center" wrapText="1"/>
    </xf>
    <xf numFmtId="0" fontId="30" fillId="0" borderId="40" xfId="0" applyFont="1" applyBorder="1" applyAlignment="1">
      <alignment horizontal="center"/>
    </xf>
    <xf numFmtId="44" fontId="30" fillId="0" borderId="40" xfId="1" applyFont="1" applyBorder="1" applyAlignment="1">
      <alignment horizontal="center"/>
    </xf>
    <xf numFmtId="0" fontId="35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36" fillId="6" borderId="9" xfId="4" applyFont="1" applyBorder="1" applyAlignment="1" applyProtection="1">
      <alignment horizontal="right" vertical="center"/>
      <protection locked="0"/>
    </xf>
    <xf numFmtId="14" fontId="36" fillId="6" borderId="9" xfId="4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7" fillId="0" borderId="9" xfId="0" applyFont="1" applyBorder="1" applyAlignment="1" applyProtection="1">
      <alignment horizontal="right" vertical="center"/>
      <protection locked="0"/>
    </xf>
    <xf numFmtId="0" fontId="37" fillId="0" borderId="9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  <protection locked="0"/>
    </xf>
    <xf numFmtId="0" fontId="27" fillId="6" borderId="9" xfId="4" applyBorder="1" applyAlignment="1" applyProtection="1">
      <alignment horizontal="right" vertical="center"/>
      <protection locked="0"/>
    </xf>
    <xf numFmtId="0" fontId="27" fillId="6" borderId="9" xfId="4" applyBorder="1" applyAlignment="1" applyProtection="1">
      <alignment horizontal="center" vertical="center"/>
    </xf>
    <xf numFmtId="0" fontId="27" fillId="6" borderId="9" xfId="4" applyBorder="1" applyAlignment="1" applyProtection="1">
      <alignment horizontal="right" vertical="center" wrapText="1"/>
      <protection locked="0"/>
    </xf>
    <xf numFmtId="44" fontId="27" fillId="6" borderId="9" xfId="4" applyNumberFormat="1" applyBorder="1" applyAlignment="1" applyProtection="1">
      <alignment horizontal="left" vertical="center"/>
      <protection locked="0"/>
    </xf>
    <xf numFmtId="0" fontId="39" fillId="7" borderId="9" xfId="5" applyFont="1" applyBorder="1" applyAlignment="1" applyProtection="1">
      <alignment horizontal="right" vertical="center" wrapText="1"/>
      <protection locked="0"/>
    </xf>
    <xf numFmtId="44" fontId="39" fillId="7" borderId="9" xfId="5" applyNumberFormat="1" applyFont="1" applyBorder="1" applyAlignment="1" applyProtection="1">
      <alignment vertical="center" wrapText="1"/>
    </xf>
    <xf numFmtId="44" fontId="27" fillId="6" borderId="9" xfId="4" applyNumberForma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4" fontId="17" fillId="0" borderId="24" xfId="3" applyNumberFormat="1" applyBorder="1" applyAlignment="1">
      <alignment horizontal="center" vertical="center"/>
    </xf>
    <xf numFmtId="165" fontId="40" fillId="0" borderId="9" xfId="2" applyNumberFormat="1" applyFont="1" applyBorder="1" applyAlignment="1">
      <alignment horizontal="center" vertical="center"/>
    </xf>
    <xf numFmtId="44" fontId="18" fillId="0" borderId="22" xfId="1" applyFont="1" applyBorder="1" applyAlignment="1">
      <alignment vertical="center"/>
    </xf>
    <xf numFmtId="44" fontId="18" fillId="0" borderId="23" xfId="1" applyFont="1" applyBorder="1" applyAlignment="1">
      <alignment vertical="center"/>
    </xf>
    <xf numFmtId="44" fontId="18" fillId="0" borderId="24" xfId="1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44" fontId="42" fillId="2" borderId="1" xfId="0" applyNumberFormat="1" applyFont="1" applyFill="1" applyBorder="1" applyAlignment="1">
      <alignment horizontal="center" vertical="center"/>
    </xf>
    <xf numFmtId="44" fontId="42" fillId="2" borderId="33" xfId="0" applyNumberFormat="1" applyFont="1" applyFill="1" applyBorder="1" applyAlignment="1">
      <alignment horizontal="center" vertical="center"/>
    </xf>
    <xf numFmtId="44" fontId="42" fillId="2" borderId="29" xfId="0" applyNumberFormat="1" applyFont="1" applyFill="1" applyBorder="1" applyAlignment="1">
      <alignment horizontal="center" vertical="center"/>
    </xf>
    <xf numFmtId="44" fontId="42" fillId="2" borderId="30" xfId="0" applyNumberFormat="1" applyFont="1" applyFill="1" applyBorder="1" applyAlignment="1">
      <alignment horizontal="center" vertical="center"/>
    </xf>
    <xf numFmtId="44" fontId="19" fillId="0" borderId="9" xfId="0" applyNumberFormat="1" applyFont="1" applyBorder="1" applyAlignment="1">
      <alignment horizontal="left" vertical="center" wrapText="1"/>
    </xf>
    <xf numFmtId="44" fontId="19" fillId="0" borderId="9" xfId="1" applyFont="1" applyBorder="1" applyAlignment="1">
      <alignment horizontal="left" vertical="center" wrapText="1"/>
    </xf>
    <xf numFmtId="44" fontId="5" fillId="0" borderId="2" xfId="0" applyNumberFormat="1" applyFont="1" applyBorder="1" applyAlignment="1">
      <alignment vertical="center"/>
    </xf>
    <xf numFmtId="0" fontId="20" fillId="9" borderId="9" xfId="0" applyFont="1" applyFill="1" applyBorder="1" applyAlignment="1">
      <alignment horizontal="center" vertical="center" wrapText="1"/>
    </xf>
    <xf numFmtId="9" fontId="20" fillId="9" borderId="9" xfId="0" applyNumberFormat="1" applyFont="1" applyFill="1" applyBorder="1" applyAlignment="1">
      <alignment horizontal="center" vertical="center" wrapText="1"/>
    </xf>
    <xf numFmtId="44" fontId="20" fillId="9" borderId="9" xfId="0" applyNumberFormat="1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17" fontId="21" fillId="0" borderId="9" xfId="0" applyNumberFormat="1" applyFont="1" applyBorder="1"/>
    <xf numFmtId="0" fontId="35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4" fontId="4" fillId="2" borderId="15" xfId="0" applyNumberFormat="1" applyFont="1" applyFill="1" applyBorder="1" applyAlignment="1">
      <alignment horizontal="center" vertical="center"/>
    </xf>
    <xf numFmtId="44" fontId="4" fillId="2" borderId="55" xfId="0" applyNumberFormat="1" applyFont="1" applyFill="1" applyBorder="1" applyAlignment="1">
      <alignment horizontal="center" vertical="center"/>
    </xf>
    <xf numFmtId="44" fontId="4" fillId="2" borderId="56" xfId="0" applyNumberFormat="1" applyFont="1" applyFill="1" applyBorder="1" applyAlignment="1">
      <alignment horizontal="center" vertical="center"/>
    </xf>
  </cellXfs>
  <cellStyles count="6">
    <cellStyle name="Accent1" xfId="4" builtinId="29"/>
    <cellStyle name="Accent4" xfId="5" builtinId="41"/>
    <cellStyle name="Lien hypertexte" xfId="3" builtinId="8"/>
    <cellStyle name="Monétaire" xfId="1" builtinId="4"/>
    <cellStyle name="Normal" xfId="0" builtinId="0"/>
    <cellStyle name="Normal 2" xfId="2" xr:uid="{33116487-6792-40C0-ACF3-F314AA98DB93}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17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/Documents/_Secr&#233;tariat%20Excellence/Publications%20r&#233;seaux%20sociaux/Recettes%20et%20suivi%20CA%206%20Mod&#232;le%20interact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proratisation PLAFOND CA"/>
      <sheetName val="Détail "/>
      <sheetName val="Détail encaissements"/>
      <sheetName val="Recettes"/>
      <sheetName val="Prévisionnel"/>
      <sheetName val="Charges fiscales et cotisations"/>
    </sheetNames>
    <sheetDataSet>
      <sheetData sheetId="0"/>
      <sheetData sheetId="1"/>
      <sheetData sheetId="2">
        <row r="2">
          <cell r="F2">
            <v>66165</v>
          </cell>
        </row>
        <row r="5">
          <cell r="F5">
            <v>0</v>
          </cell>
        </row>
        <row r="10">
          <cell r="F10">
            <v>0</v>
          </cell>
        </row>
        <row r="16">
          <cell r="F16">
            <v>764.5</v>
          </cell>
        </row>
        <row r="22">
          <cell r="F22">
            <v>1553</v>
          </cell>
        </row>
        <row r="32">
          <cell r="F32">
            <v>0</v>
          </cell>
        </row>
        <row r="42">
          <cell r="F42">
            <v>0</v>
          </cell>
        </row>
        <row r="52">
          <cell r="F52">
            <v>0</v>
          </cell>
        </row>
        <row r="62">
          <cell r="F62">
            <v>0</v>
          </cell>
        </row>
        <row r="73">
          <cell r="F73">
            <v>0</v>
          </cell>
        </row>
        <row r="83">
          <cell r="F83">
            <v>0</v>
          </cell>
        </row>
        <row r="92">
          <cell r="F92">
            <v>0</v>
          </cell>
        </row>
        <row r="100">
          <cell r="F100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C7A9-639E-4AE6-A9B0-98EE77B3B3A6}">
  <dimension ref="A1:G20"/>
  <sheetViews>
    <sheetView workbookViewId="0">
      <selection activeCell="E8" sqref="E8"/>
    </sheetView>
  </sheetViews>
  <sheetFormatPr baseColWidth="10" defaultColWidth="29" defaultRowHeight="14.25" x14ac:dyDescent="0.2"/>
  <cols>
    <col min="1" max="1" width="46.7109375" style="201" bestFit="1" customWidth="1"/>
    <col min="2" max="2" width="17.5703125" style="201" bestFit="1" customWidth="1"/>
    <col min="3" max="3" width="44.28515625" style="201" bestFit="1" customWidth="1"/>
    <col min="4" max="4" width="14.7109375" style="201" bestFit="1" customWidth="1"/>
    <col min="5" max="5" width="19.140625" style="205" customWidth="1"/>
    <col min="6" max="16384" width="29" style="201"/>
  </cols>
  <sheetData>
    <row r="1" spans="1:7" ht="62.25" customHeight="1" x14ac:dyDescent="0.2">
      <c r="A1" s="236" t="s">
        <v>115</v>
      </c>
      <c r="B1" s="236"/>
      <c r="C1" s="236"/>
      <c r="D1" s="236"/>
      <c r="E1" s="200"/>
    </row>
    <row r="4" spans="1:7" s="204" customFormat="1" ht="29.25" customHeight="1" x14ac:dyDescent="0.25">
      <c r="A4" s="202" t="s">
        <v>116</v>
      </c>
      <c r="B4" s="203">
        <v>43466</v>
      </c>
      <c r="C4" s="204" t="s">
        <v>117</v>
      </c>
      <c r="E4" s="205"/>
    </row>
    <row r="5" spans="1:7" s="204" customFormat="1" ht="29.25" customHeight="1" x14ac:dyDescent="0.25">
      <c r="A5" s="202" t="s">
        <v>118</v>
      </c>
      <c r="B5" s="203">
        <v>43486</v>
      </c>
      <c r="C5" s="204" t="s">
        <v>119</v>
      </c>
      <c r="E5" s="205"/>
    </row>
    <row r="6" spans="1:7" s="204" customFormat="1" ht="29.25" customHeight="1" x14ac:dyDescent="0.25">
      <c r="A6" s="206" t="s">
        <v>120</v>
      </c>
      <c r="B6" s="207">
        <f>_xlfn.DAYS($B$5,B4)</f>
        <v>20</v>
      </c>
      <c r="C6" s="208" t="s">
        <v>121</v>
      </c>
      <c r="E6" s="205"/>
    </row>
    <row r="7" spans="1:7" s="204" customFormat="1" ht="15" x14ac:dyDescent="0.25">
      <c r="A7" s="209" t="s">
        <v>122</v>
      </c>
      <c r="B7" s="210">
        <v>365</v>
      </c>
      <c r="C7" s="208"/>
      <c r="E7" s="205"/>
    </row>
    <row r="8" spans="1:7" s="204" customFormat="1" ht="29.25" customHeight="1" x14ac:dyDescent="0.25">
      <c r="A8" s="206" t="s">
        <v>123</v>
      </c>
      <c r="B8" s="207">
        <f>B7-B6</f>
        <v>345</v>
      </c>
      <c r="C8" s="208" t="s">
        <v>121</v>
      </c>
      <c r="E8" s="205"/>
    </row>
    <row r="9" spans="1:7" s="204" customFormat="1" ht="29.25" customHeight="1" x14ac:dyDescent="0.25">
      <c r="A9" s="211" t="s">
        <v>124</v>
      </c>
      <c r="B9" s="212">
        <v>70000</v>
      </c>
      <c r="C9" s="204" t="s">
        <v>125</v>
      </c>
      <c r="E9" s="205"/>
    </row>
    <row r="10" spans="1:7" s="204" customFormat="1" ht="29.25" customHeight="1" x14ac:dyDescent="0.25">
      <c r="A10" s="213" t="s">
        <v>126</v>
      </c>
      <c r="B10" s="214">
        <f>B9*$B$8/$B$7</f>
        <v>66164.38356164383</v>
      </c>
      <c r="C10" s="208" t="s">
        <v>121</v>
      </c>
      <c r="E10" s="205"/>
    </row>
    <row r="11" spans="1:7" s="204" customFormat="1" ht="29.25" customHeight="1" x14ac:dyDescent="0.25">
      <c r="A11" s="211" t="s">
        <v>127</v>
      </c>
      <c r="B11" s="215">
        <v>33200</v>
      </c>
      <c r="C11" s="204" t="s">
        <v>125</v>
      </c>
      <c r="E11" s="205"/>
    </row>
    <row r="12" spans="1:7" s="204" customFormat="1" ht="29.25" customHeight="1" x14ac:dyDescent="0.25">
      <c r="A12" s="213" t="s">
        <v>128</v>
      </c>
      <c r="B12" s="214">
        <f>B11*$B$8/$B$7</f>
        <v>31380.821917808218</v>
      </c>
      <c r="C12" s="208" t="s">
        <v>121</v>
      </c>
      <c r="E12" s="205"/>
    </row>
    <row r="15" spans="1:7" x14ac:dyDescent="0.2">
      <c r="E15" s="201"/>
    </row>
    <row r="16" spans="1:7" ht="15" x14ac:dyDescent="0.2">
      <c r="E16" s="201"/>
      <c r="F16" s="216"/>
      <c r="G16" s="216"/>
    </row>
    <row r="17" spans="1:7" ht="15.75" x14ac:dyDescent="0.2">
      <c r="A17" s="216"/>
      <c r="B17" s="216"/>
      <c r="C17" s="216"/>
      <c r="D17" s="216"/>
      <c r="E17" s="217"/>
      <c r="F17" s="216"/>
      <c r="G17" s="216"/>
    </row>
    <row r="18" spans="1:7" ht="15.75" x14ac:dyDescent="0.2">
      <c r="A18" s="216"/>
      <c r="B18" s="216"/>
      <c r="C18" s="216"/>
      <c r="D18" s="216"/>
      <c r="E18" s="217"/>
      <c r="F18" s="216"/>
      <c r="G18" s="216"/>
    </row>
    <row r="19" spans="1:7" ht="15.75" x14ac:dyDescent="0.2">
      <c r="A19" s="216"/>
      <c r="B19" s="216"/>
      <c r="C19" s="216"/>
      <c r="D19" s="216"/>
      <c r="E19" s="217"/>
      <c r="F19" s="216"/>
      <c r="G19" s="216"/>
    </row>
    <row r="20" spans="1:7" ht="15.75" x14ac:dyDescent="0.2">
      <c r="A20" s="216"/>
      <c r="B20" s="216"/>
      <c r="C20" s="216"/>
      <c r="D20" s="216"/>
      <c r="E20" s="217"/>
      <c r="F20" s="216"/>
      <c r="G20" s="216"/>
    </row>
  </sheetData>
  <mergeCells count="1">
    <mergeCell ref="A1:D1"/>
  </mergeCells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>
    <oddFooter>&amp;RSecrétariat Excellence - 03/05/2019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F16FA-60A1-4E45-8976-C95215C44B8B}">
  <dimension ref="A1:R36"/>
  <sheetViews>
    <sheetView topLeftCell="A4" workbookViewId="0">
      <selection activeCell="F18" sqref="F18"/>
    </sheetView>
  </sheetViews>
  <sheetFormatPr baseColWidth="10" defaultRowHeight="16.5" x14ac:dyDescent="0.3"/>
  <cols>
    <col min="1" max="1" width="14.28515625" style="190" customWidth="1"/>
    <col min="2" max="2" width="19.140625" style="190" bestFit="1" customWidth="1"/>
    <col min="3" max="3" width="11.7109375" style="190" customWidth="1"/>
    <col min="4" max="4" width="16.5703125" style="190" customWidth="1"/>
    <col min="5" max="5" width="19.7109375" style="190" bestFit="1" customWidth="1"/>
    <col min="6" max="6" width="16" style="190" bestFit="1" customWidth="1"/>
    <col min="7" max="7" width="16.7109375" style="190" bestFit="1" customWidth="1"/>
    <col min="8" max="8" width="14.140625" style="190" bestFit="1" customWidth="1"/>
    <col min="9" max="9" width="15.140625" style="190" bestFit="1" customWidth="1"/>
    <col min="10" max="10" width="11" style="190" customWidth="1"/>
    <col min="11" max="11" width="13.5703125" style="191" customWidth="1"/>
    <col min="12" max="12" width="11.42578125" style="162"/>
    <col min="13" max="13" width="6.42578125" style="162" customWidth="1"/>
    <col min="14" max="14" width="7.42578125" style="162" customWidth="1"/>
    <col min="15" max="15" width="10.42578125" style="162" bestFit="1" customWidth="1"/>
    <col min="16" max="16384" width="11.42578125" style="162"/>
  </cols>
  <sheetData>
    <row r="1" spans="1:18" ht="30" x14ac:dyDescent="0.3">
      <c r="A1" s="237" t="s">
        <v>130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8" ht="30" x14ac:dyDescent="0.3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8" s="167" customFormat="1" ht="18" x14ac:dyDescent="0.25">
      <c r="A3" s="164" t="s">
        <v>104</v>
      </c>
      <c r="B3" s="165" t="s">
        <v>105</v>
      </c>
      <c r="C3" s="164"/>
      <c r="D3" s="165" t="s">
        <v>106</v>
      </c>
      <c r="E3" s="164"/>
      <c r="F3" s="164"/>
      <c r="G3" s="164"/>
      <c r="H3" s="164"/>
      <c r="I3" s="164"/>
      <c r="J3" s="164"/>
      <c r="K3" s="166"/>
    </row>
    <row r="5" spans="1:18" ht="20.25" x14ac:dyDescent="0.3">
      <c r="A5" s="238">
        <v>2019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8" s="171" customFormat="1" ht="33" x14ac:dyDescent="0.25">
      <c r="A6" s="168" t="s">
        <v>107</v>
      </c>
      <c r="B6" s="169" t="s">
        <v>71</v>
      </c>
      <c r="C6" s="169" t="s">
        <v>70</v>
      </c>
      <c r="D6" s="169" t="s">
        <v>69</v>
      </c>
      <c r="E6" s="169" t="s">
        <v>67</v>
      </c>
      <c r="F6" s="169" t="s">
        <v>111</v>
      </c>
      <c r="G6" s="169" t="s">
        <v>66</v>
      </c>
      <c r="H6" s="169" t="s">
        <v>65</v>
      </c>
      <c r="I6" s="169" t="s">
        <v>68</v>
      </c>
      <c r="J6" s="197" t="s">
        <v>112</v>
      </c>
      <c r="K6" s="169" t="s">
        <v>64</v>
      </c>
      <c r="L6" s="170" t="s">
        <v>63</v>
      </c>
    </row>
    <row r="7" spans="1:18" x14ac:dyDescent="0.3">
      <c r="A7" s="172">
        <v>43466</v>
      </c>
      <c r="B7" s="161">
        <v>0</v>
      </c>
      <c r="C7" s="173">
        <v>0</v>
      </c>
      <c r="D7" s="174">
        <v>0</v>
      </c>
      <c r="E7" s="173"/>
      <c r="F7" s="175" t="s">
        <v>1</v>
      </c>
      <c r="G7" s="175"/>
      <c r="H7" s="173"/>
      <c r="I7" s="174">
        <v>0</v>
      </c>
      <c r="J7" s="174">
        <v>0</v>
      </c>
      <c r="K7" s="173" t="str">
        <f>IF(G7="","",CHOOSE(MONTH(G7),"Janvier","Février","Mars","Avril","Mai","Juin","Juillet","Août","Septembre","Octobre","Novembre","Décembre"))</f>
        <v/>
      </c>
      <c r="L7" s="176">
        <v>0</v>
      </c>
    </row>
    <row r="8" spans="1:18" x14ac:dyDescent="0.3">
      <c r="A8" s="172">
        <v>43497</v>
      </c>
      <c r="B8" s="161">
        <v>0</v>
      </c>
      <c r="C8" s="173">
        <v>0</v>
      </c>
      <c r="D8" s="174">
        <v>0</v>
      </c>
      <c r="E8" s="173"/>
      <c r="F8" s="175" t="s">
        <v>1</v>
      </c>
      <c r="G8" s="175"/>
      <c r="H8" s="173"/>
      <c r="I8" s="174">
        <v>0</v>
      </c>
      <c r="J8" s="174">
        <v>0</v>
      </c>
      <c r="K8" s="173" t="str">
        <f>IF(G8="","",CHOOSE(MONTH(G8),"Janvier","Février","Mars","Avril","Mai","Juin","Juillet","Août","Septembre","Octobre","Novembre","Décembre"))</f>
        <v/>
      </c>
      <c r="L8" s="176">
        <v>0</v>
      </c>
    </row>
    <row r="9" spans="1:18" x14ac:dyDescent="0.3">
      <c r="A9" s="177">
        <v>43525</v>
      </c>
      <c r="B9" s="92" t="s">
        <v>3</v>
      </c>
      <c r="C9" s="178">
        <v>8</v>
      </c>
      <c r="D9" s="179">
        <v>275.5</v>
      </c>
      <c r="E9" s="178" t="s">
        <v>53</v>
      </c>
      <c r="F9" s="180">
        <v>43165</v>
      </c>
      <c r="G9" s="180">
        <v>43530</v>
      </c>
      <c r="H9" s="178" t="s">
        <v>19</v>
      </c>
      <c r="I9" s="179">
        <v>275.5</v>
      </c>
      <c r="J9" s="178" t="s">
        <v>113</v>
      </c>
      <c r="K9" s="178" t="s">
        <v>62</v>
      </c>
      <c r="L9" s="181">
        <f t="shared" ref="L9:L23" si="0">D9/C9</f>
        <v>34.4375</v>
      </c>
    </row>
    <row r="10" spans="1:18" x14ac:dyDescent="0.3">
      <c r="A10" s="177">
        <v>43525</v>
      </c>
      <c r="B10" s="92" t="s">
        <v>3</v>
      </c>
      <c r="C10" s="178">
        <v>8</v>
      </c>
      <c r="D10" s="179">
        <v>257</v>
      </c>
      <c r="E10" s="178" t="s">
        <v>54</v>
      </c>
      <c r="F10" s="180">
        <v>43546</v>
      </c>
      <c r="G10" s="180">
        <v>43550</v>
      </c>
      <c r="H10" s="178" t="s">
        <v>61</v>
      </c>
      <c r="I10" s="179">
        <v>257</v>
      </c>
      <c r="J10" s="178" t="s">
        <v>114</v>
      </c>
      <c r="K10" s="178" t="s">
        <v>62</v>
      </c>
      <c r="L10" s="181">
        <f t="shared" si="0"/>
        <v>32.125</v>
      </c>
    </row>
    <row r="11" spans="1:18" x14ac:dyDescent="0.3">
      <c r="A11" s="177">
        <v>43525</v>
      </c>
      <c r="B11" s="92" t="s">
        <v>3</v>
      </c>
      <c r="C11" s="178">
        <v>8</v>
      </c>
      <c r="D11" s="179">
        <v>232</v>
      </c>
      <c r="E11" s="178" t="s">
        <v>55</v>
      </c>
      <c r="F11" s="180">
        <v>43553</v>
      </c>
      <c r="G11" s="180">
        <v>43559</v>
      </c>
      <c r="H11" s="178" t="s">
        <v>61</v>
      </c>
      <c r="I11" s="179">
        <v>232</v>
      </c>
      <c r="J11" s="178" t="s">
        <v>114</v>
      </c>
      <c r="K11" s="178" t="s">
        <v>60</v>
      </c>
      <c r="L11" s="181">
        <f t="shared" si="0"/>
        <v>29</v>
      </c>
    </row>
    <row r="12" spans="1:18" x14ac:dyDescent="0.3">
      <c r="A12" s="177">
        <v>43556</v>
      </c>
      <c r="B12" s="92" t="s">
        <v>3</v>
      </c>
      <c r="C12" s="178">
        <v>24</v>
      </c>
      <c r="D12" s="179">
        <v>721</v>
      </c>
      <c r="E12" s="178" t="s">
        <v>56</v>
      </c>
      <c r="F12" s="180">
        <v>43574</v>
      </c>
      <c r="G12" s="180">
        <v>43584</v>
      </c>
      <c r="H12" s="178" t="s">
        <v>61</v>
      </c>
      <c r="I12" s="179">
        <v>721</v>
      </c>
      <c r="J12" s="178" t="s">
        <v>114</v>
      </c>
      <c r="K12" s="178" t="s">
        <v>60</v>
      </c>
      <c r="L12" s="181">
        <f t="shared" si="0"/>
        <v>30.041666666666668</v>
      </c>
    </row>
    <row r="13" spans="1:18" x14ac:dyDescent="0.3">
      <c r="A13" s="177">
        <v>43556</v>
      </c>
      <c r="B13" s="92" t="s">
        <v>48</v>
      </c>
      <c r="C13" s="178">
        <f>35/2</f>
        <v>17.5</v>
      </c>
      <c r="D13" s="179">
        <v>480</v>
      </c>
      <c r="E13" s="178" t="s">
        <v>57</v>
      </c>
      <c r="F13" s="180">
        <v>43581</v>
      </c>
      <c r="G13" s="180">
        <v>43584</v>
      </c>
      <c r="H13" s="178" t="s">
        <v>61</v>
      </c>
      <c r="I13" s="179">
        <v>480</v>
      </c>
      <c r="J13" s="178" t="s">
        <v>113</v>
      </c>
      <c r="K13" s="178" t="s">
        <v>60</v>
      </c>
      <c r="L13" s="181">
        <f t="shared" si="0"/>
        <v>27.428571428571427</v>
      </c>
      <c r="N13" s="162" t="s">
        <v>1</v>
      </c>
    </row>
    <row r="14" spans="1:18" x14ac:dyDescent="0.3">
      <c r="A14" s="177">
        <v>43556</v>
      </c>
      <c r="B14" s="92" t="s">
        <v>3</v>
      </c>
      <c r="C14" s="178">
        <v>12</v>
      </c>
      <c r="D14" s="179">
        <v>352</v>
      </c>
      <c r="E14" s="178" t="s">
        <v>58</v>
      </c>
      <c r="F14" s="180">
        <v>43581</v>
      </c>
      <c r="G14" s="180">
        <v>43584</v>
      </c>
      <c r="H14" s="178" t="s">
        <v>61</v>
      </c>
      <c r="I14" s="179">
        <v>352</v>
      </c>
      <c r="J14" s="178" t="s">
        <v>114</v>
      </c>
      <c r="K14" s="178" t="s">
        <v>60</v>
      </c>
      <c r="L14" s="181">
        <f t="shared" si="0"/>
        <v>29.333333333333332</v>
      </c>
      <c r="M14" s="162" t="s">
        <v>1</v>
      </c>
      <c r="Q14" s="182"/>
      <c r="R14" s="183"/>
    </row>
    <row r="15" spans="1:18" x14ac:dyDescent="0.3">
      <c r="A15" s="177">
        <v>43586</v>
      </c>
      <c r="B15" s="92" t="s">
        <v>3</v>
      </c>
      <c r="C15" s="178">
        <v>35</v>
      </c>
      <c r="D15" s="179">
        <v>1128</v>
      </c>
      <c r="E15" s="178" t="s">
        <v>129</v>
      </c>
      <c r="F15" s="180">
        <v>43586</v>
      </c>
      <c r="G15" s="180">
        <v>43600</v>
      </c>
      <c r="H15" s="178" t="s">
        <v>61</v>
      </c>
      <c r="I15" s="179">
        <v>1128</v>
      </c>
      <c r="J15" s="178" t="s">
        <v>114</v>
      </c>
      <c r="K15" s="178" t="s">
        <v>18</v>
      </c>
      <c r="L15" s="181">
        <f t="shared" si="0"/>
        <v>32.228571428571428</v>
      </c>
    </row>
    <row r="16" spans="1:18" x14ac:dyDescent="0.3">
      <c r="A16" s="177">
        <v>43617</v>
      </c>
      <c r="B16" s="92" t="s">
        <v>48</v>
      </c>
      <c r="C16" s="178">
        <f>35/2</f>
        <v>17.5</v>
      </c>
      <c r="D16" s="179">
        <v>480</v>
      </c>
      <c r="E16" s="178" t="s">
        <v>132</v>
      </c>
      <c r="F16" s="180">
        <v>43620</v>
      </c>
      <c r="G16" s="180"/>
      <c r="H16" s="178"/>
      <c r="I16" s="179"/>
      <c r="J16" s="178"/>
      <c r="K16" s="178"/>
      <c r="L16" s="181">
        <f t="shared" si="0"/>
        <v>27.428571428571427</v>
      </c>
    </row>
    <row r="17" spans="1:12" x14ac:dyDescent="0.3">
      <c r="A17" s="177">
        <v>43617</v>
      </c>
      <c r="B17" s="92" t="s">
        <v>3</v>
      </c>
      <c r="C17" s="178">
        <v>35</v>
      </c>
      <c r="D17" s="179">
        <v>1128</v>
      </c>
      <c r="E17" s="178" t="s">
        <v>133</v>
      </c>
      <c r="F17" s="180">
        <v>43619</v>
      </c>
      <c r="G17" s="180"/>
      <c r="H17" s="178"/>
      <c r="I17" s="179">
        <v>0</v>
      </c>
      <c r="J17" s="178"/>
      <c r="K17" s="178"/>
      <c r="L17" s="181">
        <f t="shared" si="0"/>
        <v>32.228571428571428</v>
      </c>
    </row>
    <row r="18" spans="1:12" x14ac:dyDescent="0.3">
      <c r="A18" s="177">
        <v>43647</v>
      </c>
      <c r="B18" s="178"/>
      <c r="C18" s="178"/>
      <c r="D18" s="179">
        <v>0</v>
      </c>
      <c r="E18" s="178"/>
      <c r="F18" s="180"/>
      <c r="G18" s="180"/>
      <c r="H18" s="178"/>
      <c r="I18" s="179">
        <v>0</v>
      </c>
      <c r="J18" s="178"/>
      <c r="K18" s="178"/>
      <c r="L18" s="181" t="e">
        <f t="shared" si="0"/>
        <v>#DIV/0!</v>
      </c>
    </row>
    <row r="19" spans="1:12" x14ac:dyDescent="0.3">
      <c r="A19" s="177">
        <v>43678</v>
      </c>
      <c r="B19" s="178"/>
      <c r="C19" s="178"/>
      <c r="D19" s="179">
        <v>0</v>
      </c>
      <c r="E19" s="178"/>
      <c r="F19" s="184"/>
      <c r="G19" s="180"/>
      <c r="H19" s="178"/>
      <c r="I19" s="179">
        <v>0</v>
      </c>
      <c r="J19" s="178"/>
      <c r="K19" s="178"/>
      <c r="L19" s="181" t="e">
        <f t="shared" si="0"/>
        <v>#DIV/0!</v>
      </c>
    </row>
    <row r="20" spans="1:12" x14ac:dyDescent="0.3">
      <c r="A20" s="177">
        <v>43709</v>
      </c>
      <c r="B20" s="178"/>
      <c r="C20" s="178"/>
      <c r="D20" s="179">
        <v>0</v>
      </c>
      <c r="E20" s="178"/>
      <c r="F20" s="184"/>
      <c r="G20" s="180"/>
      <c r="H20" s="178"/>
      <c r="I20" s="179">
        <v>0</v>
      </c>
      <c r="J20" s="178"/>
      <c r="K20" s="178"/>
      <c r="L20" s="181" t="e">
        <f t="shared" si="0"/>
        <v>#DIV/0!</v>
      </c>
    </row>
    <row r="21" spans="1:12" x14ac:dyDescent="0.3">
      <c r="A21" s="177">
        <v>43739</v>
      </c>
      <c r="B21" s="178"/>
      <c r="C21" s="178"/>
      <c r="D21" s="179">
        <v>0</v>
      </c>
      <c r="E21" s="178"/>
      <c r="F21" s="184"/>
      <c r="G21" s="180"/>
      <c r="H21" s="178"/>
      <c r="I21" s="179">
        <v>0</v>
      </c>
      <c r="J21" s="178"/>
      <c r="K21" s="178"/>
      <c r="L21" s="181" t="e">
        <f t="shared" si="0"/>
        <v>#DIV/0!</v>
      </c>
    </row>
    <row r="22" spans="1:12" x14ac:dyDescent="0.3">
      <c r="A22" s="177">
        <v>43770</v>
      </c>
      <c r="B22" s="178"/>
      <c r="C22" s="178"/>
      <c r="D22" s="179">
        <v>0</v>
      </c>
      <c r="E22" s="178"/>
      <c r="F22" s="184"/>
      <c r="G22" s="180"/>
      <c r="H22" s="178"/>
      <c r="I22" s="179">
        <v>0</v>
      </c>
      <c r="J22" s="178"/>
      <c r="K22" s="178"/>
      <c r="L22" s="181" t="e">
        <f t="shared" si="0"/>
        <v>#DIV/0!</v>
      </c>
    </row>
    <row r="23" spans="1:12" x14ac:dyDescent="0.3">
      <c r="A23" s="185">
        <v>43800</v>
      </c>
      <c r="B23" s="178"/>
      <c r="C23" s="178"/>
      <c r="D23" s="179">
        <v>0</v>
      </c>
      <c r="E23" s="178"/>
      <c r="F23" s="184"/>
      <c r="G23" s="180"/>
      <c r="H23" s="178"/>
      <c r="I23" s="179">
        <v>0</v>
      </c>
      <c r="J23" s="178"/>
      <c r="K23" s="178"/>
      <c r="L23" s="181" t="e">
        <f t="shared" si="0"/>
        <v>#DIV/0!</v>
      </c>
    </row>
    <row r="24" spans="1:12" s="189" customFormat="1" ht="20.25" x14ac:dyDescent="0.3">
      <c r="A24" s="239" t="s">
        <v>108</v>
      </c>
      <c r="B24" s="240"/>
      <c r="C24" s="198">
        <f>SUBTOTAL(9,C7:C23)</f>
        <v>165</v>
      </c>
      <c r="D24" s="199">
        <f>SUBTOTAL(9,D7:D23)</f>
        <v>5053.5</v>
      </c>
      <c r="E24" s="187"/>
      <c r="F24" s="187"/>
      <c r="G24" s="187"/>
      <c r="H24" s="187"/>
      <c r="I24" s="186">
        <f>SUBTOTAL(9,I7:I23)</f>
        <v>3445.5</v>
      </c>
      <c r="J24" s="187"/>
      <c r="K24" s="187"/>
      <c r="L24" s="188">
        <f>+D24/C24</f>
        <v>30.627272727272729</v>
      </c>
    </row>
    <row r="26" spans="1:12" ht="17.25" thickBot="1" x14ac:dyDescent="0.35"/>
    <row r="27" spans="1:12" ht="21" thickBot="1" x14ac:dyDescent="0.35">
      <c r="A27" s="192" t="s">
        <v>109</v>
      </c>
      <c r="B27" s="192"/>
      <c r="C27" s="192"/>
      <c r="D27" s="162"/>
      <c r="E27" s="193">
        <f>'Calcul proratisation PLAFOND CA'!B10</f>
        <v>66164.38356164383</v>
      </c>
      <c r="F27" s="162"/>
      <c r="G27" s="162"/>
      <c r="H27" s="192"/>
      <c r="I27" s="192"/>
    </row>
    <row r="28" spans="1:12" ht="17.25" thickBot="1" x14ac:dyDescent="0.35">
      <c r="C28" s="162"/>
    </row>
    <row r="29" spans="1:12" ht="21" thickBot="1" x14ac:dyDescent="0.35">
      <c r="A29" s="192" t="s">
        <v>110</v>
      </c>
      <c r="B29" s="162"/>
      <c r="C29" s="194"/>
      <c r="D29" s="195"/>
      <c r="E29" s="193">
        <f>'Calcul proratisation PLAFOND CA'!B12</f>
        <v>31380.821917808218</v>
      </c>
    </row>
    <row r="30" spans="1:12" x14ac:dyDescent="0.3">
      <c r="A30" s="162"/>
      <c r="B30" s="162"/>
      <c r="C30" s="162"/>
    </row>
    <row r="31" spans="1:12" x14ac:dyDescent="0.3">
      <c r="A31" s="162"/>
      <c r="B31" s="162"/>
      <c r="C31" s="162"/>
    </row>
    <row r="32" spans="1:12" x14ac:dyDescent="0.3">
      <c r="A32" s="162"/>
      <c r="B32" s="162"/>
      <c r="C32" s="162"/>
    </row>
    <row r="33" spans="1:3" x14ac:dyDescent="0.3">
      <c r="A33" s="162"/>
      <c r="B33" s="162"/>
      <c r="C33" s="162"/>
    </row>
    <row r="34" spans="1:3" x14ac:dyDescent="0.3">
      <c r="A34" s="162"/>
      <c r="B34" s="162"/>
      <c r="C34" s="162"/>
    </row>
    <row r="35" spans="1:3" x14ac:dyDescent="0.3">
      <c r="A35" s="162"/>
      <c r="B35" s="162"/>
      <c r="C35" s="162"/>
    </row>
    <row r="36" spans="1:3" x14ac:dyDescent="0.3">
      <c r="A36" s="196"/>
    </row>
  </sheetData>
  <autoFilter ref="A6:R23" xr:uid="{58EF1EE4-167B-40F2-AF7F-0FC35041D593}"/>
  <mergeCells count="3">
    <mergeCell ref="A1:K1"/>
    <mergeCell ref="A5:K5"/>
    <mergeCell ref="A24:B24"/>
  </mergeCells>
  <conditionalFormatting sqref="L24">
    <cfRule type="cellIs" dxfId="31" priority="7" operator="greaterThan">
      <formula>30</formula>
    </cfRule>
    <cfRule type="cellIs" dxfId="30" priority="8" operator="between">
      <formula>28</formula>
      <formula>30</formula>
    </cfRule>
    <cfRule type="cellIs" dxfId="29" priority="9" operator="lessThan">
      <formula>27</formula>
    </cfRule>
  </conditionalFormatting>
  <conditionalFormatting sqref="G15:G16">
    <cfRule type="cellIs" dxfId="28" priority="6" operator="equal">
      <formula>0</formula>
    </cfRule>
  </conditionalFormatting>
  <conditionalFormatting sqref="G17:G23">
    <cfRule type="cellIs" dxfId="27" priority="5" operator="equal">
      <formula>0</formula>
    </cfRule>
  </conditionalFormatting>
  <conditionalFormatting sqref="I15:I23">
    <cfRule type="cellIs" dxfId="26" priority="3" operator="equal">
      <formula>" -   € "</formula>
    </cfRule>
    <cfRule type="cellIs" dxfId="25" priority="4" operator="lessThan">
      <formula>0</formula>
    </cfRule>
  </conditionalFormatting>
  <conditionalFormatting sqref="I15:I16">
    <cfRule type="cellIs" dxfId="24" priority="2" operator="equal">
      <formula>" -   € "</formula>
    </cfRule>
  </conditionalFormatting>
  <conditionalFormatting sqref="I24">
    <cfRule type="cellIs" dxfId="23" priority="1" operator="greaterThanOrEqual">
      <formula>$E$27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E5F94-3198-4E69-B39D-CDFA11C7AF9C}">
  <dimension ref="A1:F95"/>
  <sheetViews>
    <sheetView topLeftCell="A4" workbookViewId="0">
      <selection activeCell="F26" sqref="F26"/>
    </sheetView>
  </sheetViews>
  <sheetFormatPr baseColWidth="10" defaultRowHeight="12.75" x14ac:dyDescent="0.25"/>
  <cols>
    <col min="1" max="1" width="17.5703125" style="10" bestFit="1" customWidth="1"/>
    <col min="2" max="2" width="27.140625" style="18" customWidth="1"/>
    <col min="3" max="3" width="18.5703125" style="18" customWidth="1"/>
    <col min="4" max="4" width="33" style="18" customWidth="1"/>
    <col min="5" max="5" width="27.28515625" style="10" bestFit="1" customWidth="1"/>
    <col min="6" max="6" width="20.5703125" style="18" bestFit="1" customWidth="1"/>
    <col min="7" max="16384" width="11.42578125" style="10"/>
  </cols>
  <sheetData>
    <row r="1" spans="1:6" ht="27.75" x14ac:dyDescent="0.25">
      <c r="A1" s="20">
        <v>43466</v>
      </c>
      <c r="B1" s="26"/>
      <c r="C1" s="26"/>
      <c r="D1" s="26"/>
      <c r="E1" s="19"/>
      <c r="F1" s="26"/>
    </row>
    <row r="2" spans="1:6" ht="20.25" x14ac:dyDescent="0.25">
      <c r="A2" s="25" t="s">
        <v>20</v>
      </c>
      <c r="B2" s="31"/>
      <c r="C2" s="31"/>
      <c r="D2" s="31" t="s">
        <v>49</v>
      </c>
      <c r="E2" s="25"/>
      <c r="F2" s="27">
        <v>66165</v>
      </c>
    </row>
    <row r="3" spans="1:6" ht="15.75" x14ac:dyDescent="0.25">
      <c r="A3" s="17" t="s">
        <v>10</v>
      </c>
      <c r="B3" s="17" t="s">
        <v>7</v>
      </c>
      <c r="C3" s="17" t="s">
        <v>52</v>
      </c>
      <c r="D3" s="17" t="s">
        <v>9</v>
      </c>
      <c r="E3" s="17" t="s">
        <v>50</v>
      </c>
      <c r="F3" s="17" t="s">
        <v>6</v>
      </c>
    </row>
    <row r="4" spans="1:6" ht="14.25" customHeight="1" x14ac:dyDescent="0.25">
      <c r="A4" s="13"/>
      <c r="B4" s="13"/>
      <c r="C4" s="13"/>
      <c r="D4" s="13"/>
      <c r="E4" s="12"/>
      <c r="F4" s="29"/>
    </row>
    <row r="5" spans="1:6" ht="15.75" x14ac:dyDescent="0.25">
      <c r="A5" s="21" t="s">
        <v>5</v>
      </c>
      <c r="B5" s="35"/>
      <c r="C5" s="32"/>
      <c r="D5" s="32"/>
      <c r="E5" s="22"/>
      <c r="F5" s="11">
        <f>SUM(F4:F4)</f>
        <v>0</v>
      </c>
    </row>
    <row r="6" spans="1:6" ht="27.75" x14ac:dyDescent="0.25">
      <c r="A6" s="20">
        <v>43497</v>
      </c>
      <c r="B6" s="26"/>
      <c r="C6" s="26"/>
      <c r="D6" s="26" t="s">
        <v>1</v>
      </c>
      <c r="E6" s="19"/>
      <c r="F6" s="26"/>
    </row>
    <row r="7" spans="1:6" ht="15.75" x14ac:dyDescent="0.25">
      <c r="A7" s="17" t="s">
        <v>10</v>
      </c>
      <c r="B7" s="17" t="s">
        <v>7</v>
      </c>
      <c r="C7" s="17" t="s">
        <v>52</v>
      </c>
      <c r="D7" s="17" t="s">
        <v>9</v>
      </c>
      <c r="E7" s="17" t="s">
        <v>50</v>
      </c>
      <c r="F7" s="17" t="s">
        <v>6</v>
      </c>
    </row>
    <row r="8" spans="1:6" x14ac:dyDescent="0.25">
      <c r="A8" s="16"/>
      <c r="B8" s="33"/>
      <c r="C8" s="33"/>
      <c r="D8" s="33"/>
      <c r="E8" s="15"/>
      <c r="F8" s="30"/>
    </row>
    <row r="9" spans="1:6" x14ac:dyDescent="0.25">
      <c r="A9" s="13"/>
      <c r="B9" s="13"/>
      <c r="C9" s="13"/>
      <c r="D9" s="13"/>
      <c r="E9" s="12"/>
      <c r="F9" s="29"/>
    </row>
    <row r="10" spans="1:6" ht="15.75" x14ac:dyDescent="0.25">
      <c r="A10" s="21" t="s">
        <v>5</v>
      </c>
      <c r="B10" s="32"/>
      <c r="C10" s="32"/>
      <c r="D10" s="32"/>
      <c r="E10" s="22"/>
      <c r="F10" s="11">
        <f>SUM(F8:F9)</f>
        <v>0</v>
      </c>
    </row>
    <row r="11" spans="1:6" ht="27.75" x14ac:dyDescent="0.25">
      <c r="A11" s="20">
        <v>43525</v>
      </c>
      <c r="B11" s="26"/>
      <c r="C11" s="26"/>
      <c r="D11" s="26" t="s">
        <v>1</v>
      </c>
      <c r="E11" s="19"/>
      <c r="F11" s="26"/>
    </row>
    <row r="12" spans="1:6" ht="15.75" x14ac:dyDescent="0.25">
      <c r="A12" s="17" t="s">
        <v>51</v>
      </c>
      <c r="B12" s="17" t="s">
        <v>7</v>
      </c>
      <c r="C12" s="17" t="s">
        <v>52</v>
      </c>
      <c r="D12" s="17" t="s">
        <v>9</v>
      </c>
      <c r="E12" s="17" t="s">
        <v>50</v>
      </c>
      <c r="F12" s="17" t="s">
        <v>6</v>
      </c>
    </row>
    <row r="13" spans="1:6" x14ac:dyDescent="0.25">
      <c r="A13" s="57">
        <v>43529</v>
      </c>
      <c r="B13" s="14" t="s">
        <v>19</v>
      </c>
      <c r="C13" s="14" t="s">
        <v>46</v>
      </c>
      <c r="D13" s="14" t="s">
        <v>3</v>
      </c>
      <c r="E13" s="12" t="s">
        <v>53</v>
      </c>
      <c r="F13" s="28">
        <v>275.5</v>
      </c>
    </row>
    <row r="14" spans="1:6" x14ac:dyDescent="0.25">
      <c r="A14" s="57">
        <v>43547</v>
      </c>
      <c r="B14" s="14" t="s">
        <v>35</v>
      </c>
      <c r="C14" s="14" t="s">
        <v>36</v>
      </c>
      <c r="D14" s="14" t="s">
        <v>3</v>
      </c>
      <c r="E14" s="12" t="s">
        <v>54</v>
      </c>
      <c r="F14" s="28">
        <v>257</v>
      </c>
    </row>
    <row r="15" spans="1:6" x14ac:dyDescent="0.25">
      <c r="A15" s="57">
        <v>43553</v>
      </c>
      <c r="B15" s="14" t="s">
        <v>35</v>
      </c>
      <c r="C15" s="14" t="s">
        <v>36</v>
      </c>
      <c r="D15" s="14" t="s">
        <v>3</v>
      </c>
      <c r="E15" s="12" t="s">
        <v>55</v>
      </c>
      <c r="F15" s="28">
        <v>232</v>
      </c>
    </row>
    <row r="16" spans="1:6" ht="15.75" x14ac:dyDescent="0.25">
      <c r="A16" s="21" t="s">
        <v>5</v>
      </c>
      <c r="B16" s="32"/>
      <c r="C16" s="32"/>
      <c r="D16" s="32"/>
      <c r="E16" s="22"/>
      <c r="F16" s="11">
        <f>SUM(F13:F15)</f>
        <v>764.5</v>
      </c>
    </row>
    <row r="17" spans="1:6" ht="27.75" x14ac:dyDescent="0.25">
      <c r="A17" s="20">
        <v>43556</v>
      </c>
      <c r="B17" s="26"/>
      <c r="C17" s="26"/>
      <c r="D17" s="26" t="s">
        <v>1</v>
      </c>
      <c r="E17" s="19"/>
      <c r="F17" s="26"/>
    </row>
    <row r="18" spans="1:6" ht="15.75" x14ac:dyDescent="0.25">
      <c r="A18" s="17" t="s">
        <v>10</v>
      </c>
      <c r="B18" s="17" t="s">
        <v>7</v>
      </c>
      <c r="C18" s="17" t="s">
        <v>52</v>
      </c>
      <c r="D18" s="17" t="s">
        <v>9</v>
      </c>
      <c r="E18" s="17" t="s">
        <v>50</v>
      </c>
      <c r="F18" s="17" t="s">
        <v>6</v>
      </c>
    </row>
    <row r="19" spans="1:6" x14ac:dyDescent="0.25">
      <c r="A19" s="57">
        <v>43574</v>
      </c>
      <c r="B19" s="33" t="s">
        <v>35</v>
      </c>
      <c r="C19" s="33" t="s">
        <v>36</v>
      </c>
      <c r="D19" s="33" t="s">
        <v>3</v>
      </c>
      <c r="E19" s="12" t="s">
        <v>56</v>
      </c>
      <c r="F19" s="30">
        <v>721</v>
      </c>
    </row>
    <row r="20" spans="1:6" x14ac:dyDescent="0.25">
      <c r="A20" s="57">
        <v>43584</v>
      </c>
      <c r="B20" s="14" t="s">
        <v>35</v>
      </c>
      <c r="C20" s="90" t="s">
        <v>46</v>
      </c>
      <c r="D20" s="90" t="s">
        <v>47</v>
      </c>
      <c r="E20" s="12" t="s">
        <v>59</v>
      </c>
      <c r="F20" s="28">
        <v>480</v>
      </c>
    </row>
    <row r="21" spans="1:6" x14ac:dyDescent="0.25">
      <c r="A21" s="57">
        <v>43584</v>
      </c>
      <c r="B21" s="14" t="s">
        <v>35</v>
      </c>
      <c r="C21" s="14" t="s">
        <v>36</v>
      </c>
      <c r="D21" s="14" t="s">
        <v>3</v>
      </c>
      <c r="E21" s="12" t="s">
        <v>58</v>
      </c>
      <c r="F21" s="28">
        <v>352</v>
      </c>
    </row>
    <row r="22" spans="1:6" ht="15.75" x14ac:dyDescent="0.25">
      <c r="A22" s="21" t="s">
        <v>5</v>
      </c>
      <c r="B22" s="32"/>
      <c r="C22" s="32"/>
      <c r="D22" s="32"/>
      <c r="E22" s="22"/>
      <c r="F22" s="11">
        <f>SUM(F19:F21)</f>
        <v>1553</v>
      </c>
    </row>
    <row r="23" spans="1:6" ht="27.75" x14ac:dyDescent="0.25">
      <c r="A23" s="20" t="s">
        <v>18</v>
      </c>
      <c r="B23" s="26"/>
      <c r="C23" s="26"/>
      <c r="D23" s="26" t="s">
        <v>1</v>
      </c>
      <c r="E23" s="19"/>
      <c r="F23" s="26"/>
    </row>
    <row r="24" spans="1:6" ht="15.75" x14ac:dyDescent="0.25">
      <c r="A24" s="17" t="s">
        <v>10</v>
      </c>
      <c r="B24" s="17" t="s">
        <v>7</v>
      </c>
      <c r="C24" s="17" t="s">
        <v>52</v>
      </c>
      <c r="D24" s="17" t="s">
        <v>9</v>
      </c>
      <c r="E24" s="17" t="s">
        <v>8</v>
      </c>
      <c r="F24" s="17" t="s">
        <v>6</v>
      </c>
    </row>
    <row r="25" spans="1:6" x14ac:dyDescent="0.25">
      <c r="A25" s="16">
        <v>43600</v>
      </c>
      <c r="B25" s="33" t="s">
        <v>35</v>
      </c>
      <c r="C25" s="33" t="s">
        <v>36</v>
      </c>
      <c r="D25" s="33" t="s">
        <v>3</v>
      </c>
      <c r="E25" s="12" t="s">
        <v>131</v>
      </c>
      <c r="F25" s="30">
        <v>1128</v>
      </c>
    </row>
    <row r="26" spans="1:6" ht="15.75" x14ac:dyDescent="0.25">
      <c r="A26" s="21" t="s">
        <v>5</v>
      </c>
      <c r="B26" s="32"/>
      <c r="C26" s="32"/>
      <c r="D26" s="32"/>
      <c r="E26" s="22"/>
      <c r="F26" s="11">
        <f>SUM(F25:F25)</f>
        <v>1128</v>
      </c>
    </row>
    <row r="27" spans="1:6" ht="27.75" x14ac:dyDescent="0.25">
      <c r="A27" s="20" t="s">
        <v>17</v>
      </c>
      <c r="B27" s="26"/>
      <c r="C27" s="26"/>
      <c r="D27" s="26" t="s">
        <v>1</v>
      </c>
      <c r="E27" s="19"/>
      <c r="F27" s="26"/>
    </row>
    <row r="28" spans="1:6" ht="15.75" x14ac:dyDescent="0.25">
      <c r="A28" s="17" t="s">
        <v>10</v>
      </c>
      <c r="B28" s="17" t="s">
        <v>7</v>
      </c>
      <c r="C28" s="17" t="s">
        <v>52</v>
      </c>
      <c r="D28" s="17" t="s">
        <v>9</v>
      </c>
      <c r="E28" s="17" t="s">
        <v>8</v>
      </c>
      <c r="F28" s="17" t="s">
        <v>6</v>
      </c>
    </row>
    <row r="29" spans="1:6" x14ac:dyDescent="0.25">
      <c r="A29" s="16" t="s">
        <v>1</v>
      </c>
      <c r="B29" s="33"/>
      <c r="C29" s="33"/>
      <c r="D29" s="33"/>
      <c r="E29" s="12"/>
      <c r="F29" s="30"/>
    </row>
    <row r="30" spans="1:6" x14ac:dyDescent="0.25">
      <c r="A30" s="14"/>
      <c r="B30" s="14"/>
      <c r="C30" s="14"/>
      <c r="D30" s="14"/>
      <c r="E30" s="12"/>
      <c r="F30" s="28"/>
    </row>
    <row r="31" spans="1:6" x14ac:dyDescent="0.25">
      <c r="A31" s="14"/>
      <c r="B31" s="14"/>
      <c r="C31" s="14"/>
      <c r="D31" s="14"/>
      <c r="E31" s="12"/>
      <c r="F31" s="28"/>
    </row>
    <row r="32" spans="1:6" x14ac:dyDescent="0.25">
      <c r="A32" s="14"/>
      <c r="B32" s="14"/>
      <c r="C32" s="14"/>
      <c r="D32" s="14"/>
      <c r="E32" s="12"/>
      <c r="F32" s="28"/>
    </row>
    <row r="33" spans="1:6" x14ac:dyDescent="0.25">
      <c r="A33" s="14"/>
      <c r="B33" s="14"/>
      <c r="C33" s="14"/>
      <c r="D33" s="14"/>
      <c r="E33" s="12"/>
      <c r="F33" s="28"/>
    </row>
    <row r="34" spans="1:6" x14ac:dyDescent="0.25">
      <c r="A34" s="14"/>
      <c r="B34" s="14"/>
      <c r="C34" s="14"/>
      <c r="D34" s="14"/>
      <c r="E34" s="12"/>
      <c r="F34" s="28"/>
    </row>
    <row r="35" spans="1:6" x14ac:dyDescent="0.25">
      <c r="A35" s="13"/>
      <c r="B35" s="13"/>
      <c r="C35" s="13"/>
      <c r="D35" s="13"/>
      <c r="E35" s="12"/>
      <c r="F35" s="29"/>
    </row>
    <row r="36" spans="1:6" ht="15.75" x14ac:dyDescent="0.25">
      <c r="A36" s="21" t="s">
        <v>5</v>
      </c>
      <c r="B36" s="32"/>
      <c r="C36" s="32"/>
      <c r="D36" s="32"/>
      <c r="E36" s="22"/>
      <c r="F36" s="11">
        <f>SUM(F29:F35)</f>
        <v>0</v>
      </c>
    </row>
    <row r="37" spans="1:6" ht="27.75" x14ac:dyDescent="0.25">
      <c r="A37" s="20" t="s">
        <v>16</v>
      </c>
      <c r="B37" s="26"/>
      <c r="C37" s="26"/>
      <c r="D37" s="26" t="s">
        <v>1</v>
      </c>
      <c r="E37" s="19"/>
      <c r="F37" s="26"/>
    </row>
    <row r="38" spans="1:6" ht="15.75" x14ac:dyDescent="0.25">
      <c r="A38" s="17" t="s">
        <v>10</v>
      </c>
      <c r="B38" s="17" t="s">
        <v>7</v>
      </c>
      <c r="C38" s="17" t="s">
        <v>52</v>
      </c>
      <c r="D38" s="17" t="s">
        <v>9</v>
      </c>
      <c r="E38" s="17" t="s">
        <v>8</v>
      </c>
      <c r="F38" s="17" t="s">
        <v>6</v>
      </c>
    </row>
    <row r="39" spans="1:6" x14ac:dyDescent="0.25">
      <c r="A39" s="16"/>
      <c r="B39" s="33"/>
      <c r="C39" s="33"/>
      <c r="D39" s="33"/>
      <c r="E39" s="12"/>
      <c r="F39" s="30"/>
    </row>
    <row r="40" spans="1:6" x14ac:dyDescent="0.25">
      <c r="A40" s="14"/>
      <c r="B40" s="14"/>
      <c r="C40" s="14"/>
      <c r="D40" s="14"/>
      <c r="E40" s="12"/>
      <c r="F40" s="28"/>
    </row>
    <row r="41" spans="1:6" x14ac:dyDescent="0.25">
      <c r="A41" s="14"/>
      <c r="B41" s="14"/>
      <c r="C41" s="14"/>
      <c r="D41" s="14"/>
      <c r="E41" s="12"/>
      <c r="F41" s="28"/>
    </row>
    <row r="42" spans="1:6" x14ac:dyDescent="0.25">
      <c r="A42" s="14"/>
      <c r="B42" s="14"/>
      <c r="C42" s="14"/>
      <c r="D42" s="14"/>
      <c r="E42" s="12"/>
      <c r="F42" s="28"/>
    </row>
    <row r="43" spans="1:6" x14ac:dyDescent="0.25">
      <c r="A43" s="14"/>
      <c r="B43" s="14"/>
      <c r="C43" s="14"/>
      <c r="D43" s="14"/>
      <c r="E43" s="12"/>
      <c r="F43" s="28"/>
    </row>
    <row r="44" spans="1:6" x14ac:dyDescent="0.25">
      <c r="A44" s="14"/>
      <c r="B44" s="14"/>
      <c r="C44" s="14"/>
      <c r="D44" s="14"/>
      <c r="E44" s="12"/>
      <c r="F44" s="28"/>
    </row>
    <row r="45" spans="1:6" x14ac:dyDescent="0.25">
      <c r="A45" s="13"/>
      <c r="B45" s="13"/>
      <c r="C45" s="13"/>
      <c r="D45" s="13"/>
      <c r="E45" s="12"/>
      <c r="F45" s="29"/>
    </row>
    <row r="46" spans="1:6" ht="15.75" x14ac:dyDescent="0.25">
      <c r="A46" s="21" t="s">
        <v>5</v>
      </c>
      <c r="B46" s="32"/>
      <c r="C46" s="32"/>
      <c r="D46" s="32"/>
      <c r="E46" s="22"/>
      <c r="F46" s="11">
        <f>SUM(F39:F45)</f>
        <v>0</v>
      </c>
    </row>
    <row r="47" spans="1:6" ht="27.75" x14ac:dyDescent="0.25">
      <c r="A47" s="20" t="s">
        <v>15</v>
      </c>
      <c r="B47" s="26"/>
      <c r="C47" s="26"/>
      <c r="D47" s="26" t="s">
        <v>1</v>
      </c>
      <c r="E47" s="19"/>
      <c r="F47" s="26"/>
    </row>
    <row r="48" spans="1:6" ht="15.75" x14ac:dyDescent="0.25">
      <c r="A48" s="17" t="s">
        <v>10</v>
      </c>
      <c r="B48" s="17" t="s">
        <v>7</v>
      </c>
      <c r="C48" s="17" t="s">
        <v>52</v>
      </c>
      <c r="D48" s="17" t="s">
        <v>9</v>
      </c>
      <c r="E48" s="17" t="s">
        <v>8</v>
      </c>
      <c r="F48" s="17" t="s">
        <v>6</v>
      </c>
    </row>
    <row r="49" spans="1:6" x14ac:dyDescent="0.25">
      <c r="A49" s="16"/>
      <c r="B49" s="33"/>
      <c r="C49" s="33"/>
      <c r="D49" s="33"/>
      <c r="E49" s="12"/>
      <c r="F49" s="30"/>
    </row>
    <row r="50" spans="1:6" x14ac:dyDescent="0.25">
      <c r="A50" s="14"/>
      <c r="B50" s="14"/>
      <c r="C50" s="14"/>
      <c r="D50" s="14"/>
      <c r="E50" s="12"/>
      <c r="F50" s="28"/>
    </row>
    <row r="51" spans="1:6" x14ac:dyDescent="0.25">
      <c r="A51" s="14"/>
      <c r="B51" s="14"/>
      <c r="C51" s="14"/>
      <c r="D51" s="14"/>
      <c r="E51" s="12"/>
      <c r="F51" s="28"/>
    </row>
    <row r="52" spans="1:6" x14ac:dyDescent="0.25">
      <c r="A52" s="14"/>
      <c r="B52" s="14"/>
      <c r="C52" s="14"/>
      <c r="D52" s="14"/>
      <c r="E52" s="12"/>
      <c r="F52" s="28"/>
    </row>
    <row r="53" spans="1:6" x14ac:dyDescent="0.25">
      <c r="A53" s="14"/>
      <c r="B53" s="14"/>
      <c r="C53" s="14"/>
      <c r="D53" s="14"/>
      <c r="E53" s="12"/>
      <c r="F53" s="28"/>
    </row>
    <row r="54" spans="1:6" x14ac:dyDescent="0.25">
      <c r="A54" s="14"/>
      <c r="B54" s="14"/>
      <c r="C54" s="14"/>
      <c r="D54" s="14"/>
      <c r="E54" s="12"/>
      <c r="F54" s="28"/>
    </row>
    <row r="55" spans="1:6" x14ac:dyDescent="0.25">
      <c r="A55" s="13"/>
      <c r="B55" s="13"/>
      <c r="C55" s="13"/>
      <c r="D55" s="13"/>
      <c r="E55" s="12"/>
      <c r="F55" s="29"/>
    </row>
    <row r="56" spans="1:6" ht="15.75" x14ac:dyDescent="0.25">
      <c r="A56" s="21" t="s">
        <v>5</v>
      </c>
      <c r="B56" s="32"/>
      <c r="C56" s="32"/>
      <c r="D56" s="32"/>
      <c r="E56" s="22"/>
      <c r="F56" s="11">
        <f>SUM(F49:F55)</f>
        <v>0</v>
      </c>
    </row>
    <row r="57" spans="1:6" ht="27.75" x14ac:dyDescent="0.25">
      <c r="A57" s="20" t="s">
        <v>14</v>
      </c>
      <c r="B57" s="26"/>
      <c r="C57" s="26"/>
      <c r="D57" s="26" t="s">
        <v>1</v>
      </c>
      <c r="E57" s="19"/>
      <c r="F57" s="26"/>
    </row>
    <row r="58" spans="1:6" ht="15.75" x14ac:dyDescent="0.25">
      <c r="A58" s="17" t="s">
        <v>10</v>
      </c>
      <c r="B58" s="17" t="s">
        <v>7</v>
      </c>
      <c r="C58" s="17" t="s">
        <v>52</v>
      </c>
      <c r="D58" s="17" t="s">
        <v>9</v>
      </c>
      <c r="E58" s="17" t="s">
        <v>8</v>
      </c>
      <c r="F58" s="17" t="s">
        <v>6</v>
      </c>
    </row>
    <row r="59" spans="1:6" x14ac:dyDescent="0.25">
      <c r="A59" s="16"/>
      <c r="B59" s="33"/>
      <c r="C59" s="33"/>
      <c r="D59" s="33"/>
      <c r="E59" s="12"/>
      <c r="F59" s="30"/>
    </row>
    <row r="60" spans="1:6" x14ac:dyDescent="0.25">
      <c r="A60" s="14"/>
      <c r="B60" s="14"/>
      <c r="C60" s="14"/>
      <c r="D60" s="14"/>
      <c r="E60" s="12"/>
      <c r="F60" s="28"/>
    </row>
    <row r="61" spans="1:6" x14ac:dyDescent="0.25">
      <c r="A61" s="14"/>
      <c r="B61" s="14"/>
      <c r="C61" s="14"/>
      <c r="D61" s="14"/>
      <c r="E61" s="12"/>
      <c r="F61" s="28"/>
    </row>
    <row r="62" spans="1:6" x14ac:dyDescent="0.25">
      <c r="A62" s="14"/>
      <c r="B62" s="14"/>
      <c r="C62" s="14"/>
      <c r="D62" s="14"/>
      <c r="E62" s="12"/>
      <c r="F62" s="28"/>
    </row>
    <row r="63" spans="1:6" x14ac:dyDescent="0.25">
      <c r="A63" s="14"/>
      <c r="B63" s="14"/>
      <c r="C63" s="14"/>
      <c r="D63" s="14"/>
      <c r="E63" s="12"/>
      <c r="F63" s="28"/>
    </row>
    <row r="64" spans="1:6" x14ac:dyDescent="0.25">
      <c r="A64" s="14"/>
      <c r="B64" s="14"/>
      <c r="C64" s="14"/>
      <c r="D64" s="14"/>
      <c r="E64" s="12"/>
      <c r="F64" s="28"/>
    </row>
    <row r="65" spans="1:6" x14ac:dyDescent="0.25">
      <c r="A65" s="14"/>
      <c r="B65" s="14"/>
      <c r="C65" s="14"/>
      <c r="D65" s="14"/>
      <c r="E65" s="12"/>
      <c r="F65" s="28"/>
    </row>
    <row r="66" spans="1:6" x14ac:dyDescent="0.25">
      <c r="A66" s="13"/>
      <c r="B66" s="13"/>
      <c r="C66" s="13"/>
      <c r="D66" s="13"/>
      <c r="E66" s="12"/>
      <c r="F66" s="29"/>
    </row>
    <row r="67" spans="1:6" ht="15.75" x14ac:dyDescent="0.25">
      <c r="A67" s="21" t="s">
        <v>5</v>
      </c>
      <c r="B67" s="32"/>
      <c r="C67" s="32"/>
      <c r="D67" s="32"/>
      <c r="E67" s="22"/>
      <c r="F67" s="11">
        <f>SUM(F59:F66)</f>
        <v>0</v>
      </c>
    </row>
    <row r="68" spans="1:6" ht="27.75" x14ac:dyDescent="0.25">
      <c r="A68" s="20" t="s">
        <v>13</v>
      </c>
      <c r="B68" s="26"/>
      <c r="C68" s="26"/>
      <c r="D68" s="26" t="s">
        <v>1</v>
      </c>
      <c r="E68" s="19"/>
      <c r="F68" s="26"/>
    </row>
    <row r="69" spans="1:6" ht="15.75" x14ac:dyDescent="0.25">
      <c r="A69" s="17" t="s">
        <v>10</v>
      </c>
      <c r="B69" s="17" t="s">
        <v>7</v>
      </c>
      <c r="C69" s="17" t="s">
        <v>52</v>
      </c>
      <c r="D69" s="17" t="s">
        <v>9</v>
      </c>
      <c r="E69" s="17" t="s">
        <v>8</v>
      </c>
      <c r="F69" s="17" t="s">
        <v>6</v>
      </c>
    </row>
    <row r="70" spans="1:6" x14ac:dyDescent="0.25">
      <c r="A70" s="16"/>
      <c r="B70" s="33"/>
      <c r="C70" s="33"/>
      <c r="D70" s="33"/>
      <c r="E70" s="12"/>
      <c r="F70" s="30"/>
    </row>
    <row r="71" spans="1:6" x14ac:dyDescent="0.25">
      <c r="A71" s="14"/>
      <c r="B71" s="14"/>
      <c r="C71" s="14"/>
      <c r="D71" s="14"/>
      <c r="E71" s="12"/>
      <c r="F71" s="28"/>
    </row>
    <row r="72" spans="1:6" x14ac:dyDescent="0.25">
      <c r="A72" s="14"/>
      <c r="B72" s="14"/>
      <c r="C72" s="14"/>
      <c r="D72" s="14"/>
      <c r="E72" s="12"/>
      <c r="F72" s="28"/>
    </row>
    <row r="73" spans="1:6" x14ac:dyDescent="0.25">
      <c r="A73" s="14"/>
      <c r="B73" s="14"/>
      <c r="C73" s="14"/>
      <c r="D73" s="14"/>
      <c r="E73" s="12"/>
      <c r="F73" s="28"/>
    </row>
    <row r="74" spans="1:6" x14ac:dyDescent="0.25">
      <c r="A74" s="14"/>
      <c r="B74" s="14"/>
      <c r="C74" s="14"/>
      <c r="D74" s="14"/>
      <c r="E74" s="12"/>
      <c r="F74" s="28"/>
    </row>
    <row r="75" spans="1:6" x14ac:dyDescent="0.25">
      <c r="A75" s="14"/>
      <c r="B75" s="14"/>
      <c r="C75" s="14"/>
      <c r="D75" s="14"/>
      <c r="E75" s="12"/>
      <c r="F75" s="28"/>
    </row>
    <row r="76" spans="1:6" x14ac:dyDescent="0.25">
      <c r="A76" s="13"/>
      <c r="B76" s="13"/>
      <c r="C76" s="13"/>
      <c r="D76" s="13"/>
      <c r="E76" s="12"/>
      <c r="F76" s="29"/>
    </row>
    <row r="77" spans="1:6" ht="15.75" x14ac:dyDescent="0.25">
      <c r="A77" s="21" t="s">
        <v>5</v>
      </c>
      <c r="B77" s="32"/>
      <c r="C77" s="32"/>
      <c r="D77" s="32"/>
      <c r="E77" s="22"/>
      <c r="F77" s="11">
        <f>SUM(F70:F76)</f>
        <v>0</v>
      </c>
    </row>
    <row r="78" spans="1:6" ht="27.75" x14ac:dyDescent="0.25">
      <c r="A78" s="20" t="s">
        <v>12</v>
      </c>
      <c r="B78" s="26"/>
      <c r="C78" s="26"/>
      <c r="D78" s="26" t="s">
        <v>1</v>
      </c>
      <c r="E78" s="19"/>
      <c r="F78" s="26"/>
    </row>
    <row r="79" spans="1:6" ht="15.75" x14ac:dyDescent="0.25">
      <c r="A79" s="17" t="s">
        <v>10</v>
      </c>
      <c r="B79" s="17" t="s">
        <v>7</v>
      </c>
      <c r="C79" s="17" t="s">
        <v>52</v>
      </c>
      <c r="D79" s="17" t="s">
        <v>9</v>
      </c>
      <c r="E79" s="17" t="s">
        <v>8</v>
      </c>
      <c r="F79" s="17" t="s">
        <v>6</v>
      </c>
    </row>
    <row r="80" spans="1:6" x14ac:dyDescent="0.25">
      <c r="A80" s="16"/>
      <c r="B80" s="33"/>
      <c r="C80" s="33"/>
      <c r="D80" s="33"/>
      <c r="E80" s="12"/>
      <c r="F80" s="30"/>
    </row>
    <row r="81" spans="1:6" x14ac:dyDescent="0.25">
      <c r="A81" s="14"/>
      <c r="B81" s="14"/>
      <c r="C81" s="14"/>
      <c r="D81" s="14"/>
      <c r="E81" s="12"/>
      <c r="F81" s="28"/>
    </row>
    <row r="82" spans="1:6" x14ac:dyDescent="0.25">
      <c r="A82" s="14"/>
      <c r="B82" s="14"/>
      <c r="C82" s="14"/>
      <c r="D82" s="14"/>
      <c r="E82" s="12"/>
      <c r="F82" s="28"/>
    </row>
    <row r="83" spans="1:6" x14ac:dyDescent="0.25">
      <c r="A83" s="14"/>
      <c r="B83" s="14"/>
      <c r="C83" s="14"/>
      <c r="D83" s="14"/>
      <c r="E83" s="12"/>
      <c r="F83" s="28"/>
    </row>
    <row r="84" spans="1:6" x14ac:dyDescent="0.25">
      <c r="A84" s="14"/>
      <c r="B84" s="14"/>
      <c r="C84" s="14"/>
      <c r="D84" s="14"/>
      <c r="E84" s="12"/>
      <c r="F84" s="28"/>
    </row>
    <row r="85" spans="1:6" x14ac:dyDescent="0.25">
      <c r="A85" s="13"/>
      <c r="B85" s="13"/>
      <c r="C85" s="13"/>
      <c r="D85" s="13"/>
      <c r="E85" s="12"/>
      <c r="F85" s="29"/>
    </row>
    <row r="86" spans="1:6" ht="15.75" x14ac:dyDescent="0.25">
      <c r="A86" s="21" t="s">
        <v>5</v>
      </c>
      <c r="B86" s="32"/>
      <c r="C86" s="32"/>
      <c r="D86" s="32"/>
      <c r="E86" s="22"/>
      <c r="F86" s="11">
        <f>SUM(F80:F85)</f>
        <v>0</v>
      </c>
    </row>
    <row r="87" spans="1:6" ht="27.75" x14ac:dyDescent="0.25">
      <c r="A87" s="20" t="s">
        <v>11</v>
      </c>
      <c r="B87" s="26"/>
      <c r="C87" s="26"/>
      <c r="D87" s="26" t="s">
        <v>1</v>
      </c>
      <c r="E87" s="19"/>
      <c r="F87" s="26"/>
    </row>
    <row r="88" spans="1:6" ht="15.75" x14ac:dyDescent="0.25">
      <c r="A88" s="17" t="s">
        <v>10</v>
      </c>
      <c r="B88" s="17" t="s">
        <v>7</v>
      </c>
      <c r="C88" s="17" t="s">
        <v>52</v>
      </c>
      <c r="D88" s="17" t="s">
        <v>9</v>
      </c>
      <c r="E88" s="17" t="s">
        <v>8</v>
      </c>
      <c r="F88" s="17" t="s">
        <v>6</v>
      </c>
    </row>
    <row r="89" spans="1:6" x14ac:dyDescent="0.25">
      <c r="A89" s="16"/>
      <c r="B89" s="33"/>
      <c r="C89" s="33"/>
      <c r="D89" s="33"/>
      <c r="E89" s="12"/>
      <c r="F89" s="30"/>
    </row>
    <row r="90" spans="1:6" x14ac:dyDescent="0.25">
      <c r="A90" s="14"/>
      <c r="B90" s="14"/>
      <c r="C90" s="14"/>
      <c r="D90" s="14"/>
      <c r="E90" s="12"/>
      <c r="F90" s="28"/>
    </row>
    <row r="91" spans="1:6" x14ac:dyDescent="0.25">
      <c r="A91" s="14"/>
      <c r="B91" s="14"/>
      <c r="C91" s="14"/>
      <c r="D91" s="14"/>
      <c r="E91" s="12"/>
      <c r="F91" s="28"/>
    </row>
    <row r="92" spans="1:6" x14ac:dyDescent="0.25">
      <c r="A92" s="14"/>
      <c r="B92" s="14"/>
      <c r="C92" s="14"/>
      <c r="D92" s="14"/>
      <c r="E92" s="12"/>
      <c r="F92" s="28"/>
    </row>
    <row r="93" spans="1:6" x14ac:dyDescent="0.25">
      <c r="A93" s="13"/>
      <c r="B93" s="13"/>
      <c r="C93" s="13"/>
      <c r="D93" s="13"/>
      <c r="E93" s="12"/>
      <c r="F93" s="29"/>
    </row>
    <row r="94" spans="1:6" ht="15.75" x14ac:dyDescent="0.25">
      <c r="A94" s="21" t="s">
        <v>5</v>
      </c>
      <c r="B94" s="32"/>
      <c r="C94" s="32"/>
      <c r="D94" s="32"/>
      <c r="E94" s="22"/>
      <c r="F94" s="11">
        <f>SUM(F89:F93)</f>
        <v>0</v>
      </c>
    </row>
    <row r="95" spans="1:6" ht="23.25" x14ac:dyDescent="0.25">
      <c r="A95" s="23" t="s">
        <v>4</v>
      </c>
      <c r="B95" s="34"/>
      <c r="C95" s="34"/>
      <c r="D95" s="34"/>
      <c r="E95" s="24"/>
      <c r="F95" s="219">
        <f>prijanv+prifev+primars+priavr+primai+prijuin+prijuil+priaout+prisept+prioct+prinov+pridec</f>
        <v>3445.5</v>
      </c>
    </row>
  </sheetData>
  <sheetProtection selectLockedCells="1" pivotTables="0"/>
  <protectedRanges>
    <protectedRange sqref="A2:F2" name="plafond"/>
    <protectedRange sqref="A80:D84 A4:F4 A13:F15 A19:F21 A29:F35 A39:F45 A49:F55 A59:F66 A70:F76 F80:F84 E80:E85 A89:F93 A8:F9 A25:F25" name="recettes"/>
  </protectedRanges>
  <conditionalFormatting sqref="F95">
    <cfRule type="cellIs" dxfId="22" priority="1" stopIfTrue="1" operator="between">
      <formula>0</formula>
      <formula>0.8*plafpri</formula>
    </cfRule>
    <cfRule type="cellIs" dxfId="21" priority="2" stopIfTrue="1" operator="between">
      <formula>0.8*plafpri</formula>
      <formula>plafpri</formula>
    </cfRule>
    <cfRule type="cellIs" dxfId="20" priority="3" stopIfTrue="1" operator="greaterThanOrEqual">
      <formula>plafpri</formula>
    </cfRule>
  </conditionalFormatting>
  <dataValidations count="2">
    <dataValidation type="list" allowBlank="1" showInputMessage="1" showErrorMessage="1" sqref="E4 E8:E9" xr:uid="{00000000-0002-0000-0100-000001000000}">
      <formula1>"prestation de services, vente, conseil"</formula1>
    </dataValidation>
    <dataValidation type="list" allowBlank="1" showInputMessage="1" showErrorMessage="1" sqref="B89:B93 B13:B15 B25 B29:B35 B39:B45 B49:B55 B59:B66 B70:B76 B80:B85 B19:B21 B4 B8:B9" xr:uid="{00000000-0002-0000-0100-000000000000}">
      <formula1>"Carte Bleue, Chèque, Espèces, Virement"</formula1>
    </dataValidation>
  </dataValidation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>
    <oddHeader>&amp;CEnregistrement des recettes pour le plafond de 32100€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D725-8A14-455E-9521-3D2E57D808DC}">
  <dimension ref="A1:O28"/>
  <sheetViews>
    <sheetView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12" sqref="E12:H12"/>
    </sheetView>
  </sheetViews>
  <sheetFormatPr baseColWidth="10" defaultRowHeight="14.25" x14ac:dyDescent="0.25"/>
  <cols>
    <col min="1" max="1" width="27.140625" style="8" customWidth="1"/>
    <col min="2" max="2" width="16.5703125" style="9" bestFit="1" customWidth="1"/>
    <col min="3" max="3" width="11.5703125" style="7" bestFit="1" customWidth="1"/>
    <col min="4" max="4" width="13.42578125" style="7" bestFit="1" customWidth="1"/>
    <col min="5" max="5" width="11.5703125" style="7" bestFit="1" customWidth="1"/>
    <col min="6" max="10" width="13.42578125" style="7" bestFit="1" customWidth="1"/>
    <col min="11" max="11" width="14.85546875" style="7" bestFit="1" customWidth="1"/>
    <col min="12" max="12" width="13.42578125" style="7" bestFit="1" customWidth="1"/>
    <col min="13" max="13" width="14.28515625" style="7" bestFit="1" customWidth="1"/>
    <col min="14" max="14" width="14.140625" style="7" bestFit="1" customWidth="1"/>
    <col min="15" max="15" width="13.28515625" style="7" bestFit="1" customWidth="1"/>
    <col min="16" max="16384" width="11.42578125" style="7"/>
  </cols>
  <sheetData>
    <row r="1" spans="1:15" ht="15.75" thickBot="1" x14ac:dyDescent="0.3">
      <c r="B1" s="53" t="s">
        <v>0</v>
      </c>
      <c r="C1" s="62">
        <v>43466</v>
      </c>
      <c r="D1" s="63">
        <v>43497</v>
      </c>
      <c r="E1" s="63">
        <v>43525</v>
      </c>
      <c r="F1" s="63">
        <v>43556</v>
      </c>
      <c r="G1" s="63">
        <v>43586</v>
      </c>
      <c r="H1" s="63">
        <v>43617</v>
      </c>
      <c r="I1" s="63">
        <v>43647</v>
      </c>
      <c r="J1" s="63">
        <v>43678</v>
      </c>
      <c r="K1" s="63">
        <v>43709</v>
      </c>
      <c r="L1" s="63">
        <v>43739</v>
      </c>
      <c r="M1" s="63">
        <v>43770</v>
      </c>
      <c r="N1" s="64">
        <v>43800</v>
      </c>
      <c r="O1" s="7" t="s">
        <v>1</v>
      </c>
    </row>
    <row r="2" spans="1:15" ht="15" x14ac:dyDescent="0.25">
      <c r="A2" s="51" t="s">
        <v>3</v>
      </c>
      <c r="B2" s="6">
        <f t="shared" ref="B2:B10" si="0">SUM(C2:N2)</f>
        <v>1403.5</v>
      </c>
      <c r="C2" s="65">
        <v>0</v>
      </c>
      <c r="D2" s="61">
        <v>0</v>
      </c>
      <c r="E2" s="61">
        <v>275.5</v>
      </c>
      <c r="F2" s="61"/>
      <c r="G2" s="218">
        <v>1128</v>
      </c>
      <c r="H2" s="61"/>
      <c r="I2" s="61"/>
      <c r="J2" s="61"/>
      <c r="K2" s="61"/>
      <c r="L2" s="61"/>
      <c r="M2" s="61"/>
      <c r="N2" s="66"/>
    </row>
    <row r="3" spans="1:15" ht="15" x14ac:dyDescent="0.25">
      <c r="A3" s="51" t="s">
        <v>3</v>
      </c>
      <c r="B3" s="6">
        <f t="shared" si="0"/>
        <v>257</v>
      </c>
      <c r="C3" s="67">
        <v>0</v>
      </c>
      <c r="D3" s="1">
        <v>0</v>
      </c>
      <c r="E3" s="1">
        <v>257</v>
      </c>
      <c r="F3" s="1"/>
      <c r="G3" s="1"/>
      <c r="H3" s="1"/>
      <c r="I3" s="1"/>
      <c r="J3" s="1"/>
      <c r="K3" s="1"/>
      <c r="L3" s="1"/>
      <c r="M3" s="1"/>
      <c r="N3" s="4"/>
    </row>
    <row r="4" spans="1:15" ht="15" x14ac:dyDescent="0.25">
      <c r="A4" s="51" t="s">
        <v>3</v>
      </c>
      <c r="B4" s="6">
        <f t="shared" si="0"/>
        <v>232</v>
      </c>
      <c r="C4" s="67"/>
      <c r="D4" s="1"/>
      <c r="E4" s="1">
        <v>232</v>
      </c>
      <c r="F4" s="1"/>
      <c r="G4" s="1"/>
      <c r="H4" s="1"/>
      <c r="I4" s="1"/>
      <c r="J4" s="1"/>
      <c r="K4" s="1"/>
      <c r="L4" s="1"/>
      <c r="M4" s="1"/>
      <c r="N4" s="4"/>
    </row>
    <row r="5" spans="1:15" ht="15" x14ac:dyDescent="0.25">
      <c r="A5" s="51" t="s">
        <v>3</v>
      </c>
      <c r="B5" s="6">
        <f t="shared" si="0"/>
        <v>721</v>
      </c>
      <c r="C5" s="67"/>
      <c r="D5" s="1"/>
      <c r="E5" s="91"/>
      <c r="F5" s="1">
        <v>721</v>
      </c>
      <c r="G5" s="69"/>
      <c r="H5" s="69"/>
      <c r="I5" s="69"/>
      <c r="J5" s="69"/>
      <c r="K5" s="69"/>
      <c r="L5" s="69"/>
      <c r="M5" s="69"/>
      <c r="N5" s="70"/>
    </row>
    <row r="6" spans="1:15" ht="15" x14ac:dyDescent="0.25">
      <c r="A6" s="51" t="s">
        <v>48</v>
      </c>
      <c r="B6" s="6">
        <f t="shared" si="0"/>
        <v>480</v>
      </c>
      <c r="C6" s="67"/>
      <c r="D6" s="1"/>
      <c r="E6" s="1"/>
      <c r="F6" s="1">
        <v>480</v>
      </c>
      <c r="G6" s="1"/>
      <c r="H6" s="1"/>
      <c r="I6" s="1"/>
      <c r="J6" s="1"/>
      <c r="K6" s="1"/>
      <c r="L6" s="1"/>
      <c r="M6" s="1"/>
      <c r="N6" s="4"/>
    </row>
    <row r="7" spans="1:15" ht="15" x14ac:dyDescent="0.25">
      <c r="A7" s="51" t="s">
        <v>3</v>
      </c>
      <c r="B7" s="6">
        <f t="shared" si="0"/>
        <v>352</v>
      </c>
      <c r="C7" s="67"/>
      <c r="D7" s="1"/>
      <c r="E7" s="1"/>
      <c r="F7" s="1">
        <v>352</v>
      </c>
      <c r="G7" s="1"/>
      <c r="H7" s="1"/>
      <c r="I7" s="1"/>
      <c r="J7" s="1"/>
      <c r="K7" s="1"/>
      <c r="L7" s="1"/>
      <c r="M7" s="1"/>
      <c r="N7" s="4"/>
    </row>
    <row r="8" spans="1:15" x14ac:dyDescent="0.25">
      <c r="A8" s="2"/>
      <c r="B8" s="6">
        <f t="shared" si="0"/>
        <v>0</v>
      </c>
      <c r="C8" s="67"/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15" x14ac:dyDescent="0.25">
      <c r="A9" s="2"/>
      <c r="B9" s="6">
        <f t="shared" si="0"/>
        <v>0</v>
      </c>
      <c r="C9" s="67"/>
      <c r="D9" s="1"/>
      <c r="E9" s="1"/>
      <c r="F9" s="1"/>
      <c r="G9" s="1"/>
      <c r="H9" s="1"/>
      <c r="I9" s="1"/>
      <c r="J9" s="1"/>
      <c r="K9" s="1"/>
      <c r="L9" s="1"/>
      <c r="M9" s="1"/>
      <c r="N9" s="4"/>
    </row>
    <row r="10" spans="1:15" ht="15" thickBot="1" x14ac:dyDescent="0.3">
      <c r="A10" s="3"/>
      <c r="B10" s="54">
        <f t="shared" si="0"/>
        <v>0</v>
      </c>
      <c r="C10" s="6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5" s="36" customFormat="1" ht="16.5" thickBot="1" x14ac:dyDescent="0.3">
      <c r="A11" s="37" t="s">
        <v>2</v>
      </c>
      <c r="B11" s="38">
        <f>SUM(B2:B10)</f>
        <v>3445.5</v>
      </c>
      <c r="C11" s="52">
        <f t="shared" ref="C11:N11" si="1">SUM(C2:C10)</f>
        <v>0</v>
      </c>
      <c r="D11" s="49">
        <f t="shared" si="1"/>
        <v>0</v>
      </c>
      <c r="E11" s="49">
        <f t="shared" si="1"/>
        <v>764.5</v>
      </c>
      <c r="F11" s="49">
        <f t="shared" si="1"/>
        <v>1553</v>
      </c>
      <c r="G11" s="49">
        <f t="shared" si="1"/>
        <v>1128</v>
      </c>
      <c r="H11" s="49">
        <f t="shared" si="1"/>
        <v>0</v>
      </c>
      <c r="I11" s="49">
        <f t="shared" si="1"/>
        <v>0</v>
      </c>
      <c r="J11" s="49">
        <f t="shared" si="1"/>
        <v>0</v>
      </c>
      <c r="K11" s="49">
        <f t="shared" si="1"/>
        <v>0</v>
      </c>
      <c r="L11" s="49">
        <f t="shared" si="1"/>
        <v>0</v>
      </c>
      <c r="M11" s="49">
        <f t="shared" si="1"/>
        <v>0</v>
      </c>
      <c r="N11" s="50">
        <f t="shared" si="1"/>
        <v>0</v>
      </c>
      <c r="O11" s="36" t="s">
        <v>1</v>
      </c>
    </row>
    <row r="12" spans="1:15" s="36" customFormat="1" ht="16.5" thickBot="1" x14ac:dyDescent="0.3">
      <c r="A12" s="37" t="s">
        <v>2</v>
      </c>
      <c r="B12" s="38">
        <f>SUM(B2:B10)</f>
        <v>3445.5</v>
      </c>
      <c r="C12" s="48"/>
      <c r="D12" s="48"/>
      <c r="E12" s="242">
        <f>+E11+F11+G11+H11</f>
        <v>3445.5</v>
      </c>
      <c r="F12" s="243"/>
      <c r="G12" s="243"/>
      <c r="H12" s="244"/>
      <c r="I12" s="48"/>
      <c r="J12" s="48"/>
      <c r="K12" s="48"/>
      <c r="L12" s="48"/>
      <c r="M12" s="48"/>
      <c r="N12" s="48"/>
      <c r="O12" s="36" t="s">
        <v>1</v>
      </c>
    </row>
    <row r="13" spans="1:15" x14ac:dyDescent="0.25">
      <c r="A13" s="58" t="s">
        <v>21</v>
      </c>
      <c r="B13" s="56">
        <f>(33200*345)/365</f>
        <v>31380.821917808218</v>
      </c>
    </row>
    <row r="14" spans="1:15" ht="15" thickBot="1" x14ac:dyDescent="0.3">
      <c r="A14" s="5" t="s">
        <v>34</v>
      </c>
      <c r="B14" s="55">
        <f>(70000*345)/365</f>
        <v>66164.38356164383</v>
      </c>
      <c r="E14" s="7" t="s">
        <v>1</v>
      </c>
    </row>
    <row r="15" spans="1:15" s="9" customFormat="1" x14ac:dyDescent="0.25">
      <c r="A15" s="241" t="s">
        <v>22</v>
      </c>
      <c r="B15" s="241"/>
      <c r="C15" s="241"/>
      <c r="E15" s="7"/>
      <c r="F15" s="7" t="s">
        <v>1</v>
      </c>
      <c r="G15" s="7"/>
      <c r="H15" s="7"/>
      <c r="I15" s="7"/>
      <c r="J15" s="7"/>
      <c r="K15" s="7"/>
      <c r="L15" s="7"/>
      <c r="M15" s="7"/>
      <c r="N15" s="7"/>
    </row>
    <row r="16" spans="1:15" x14ac:dyDescent="0.25">
      <c r="F16" s="7" t="s">
        <v>1</v>
      </c>
    </row>
    <row r="17" spans="1:6" ht="15" x14ac:dyDescent="0.25">
      <c r="A17" s="39" t="s">
        <v>23</v>
      </c>
      <c r="B17" s="40"/>
    </row>
    <row r="18" spans="1:6" x14ac:dyDescent="0.25">
      <c r="A18" s="41" t="s">
        <v>24</v>
      </c>
      <c r="B18" s="42">
        <v>43486</v>
      </c>
      <c r="F18" s="7" t="s">
        <v>1</v>
      </c>
    </row>
    <row r="19" spans="1:6" x14ac:dyDescent="0.25">
      <c r="A19" s="41" t="s">
        <v>25</v>
      </c>
      <c r="B19" s="40">
        <v>365</v>
      </c>
    </row>
    <row r="20" spans="1:6" ht="28.5" x14ac:dyDescent="0.25">
      <c r="A20" s="41" t="s">
        <v>26</v>
      </c>
      <c r="B20" s="40">
        <v>-20</v>
      </c>
    </row>
    <row r="21" spans="1:6" x14ac:dyDescent="0.25">
      <c r="A21" s="41" t="s">
        <v>27</v>
      </c>
      <c r="B21" s="40">
        <f>SUM(B19:B20)</f>
        <v>345</v>
      </c>
    </row>
    <row r="22" spans="1:6" x14ac:dyDescent="0.25">
      <c r="A22" s="41" t="s">
        <v>28</v>
      </c>
      <c r="B22" s="43">
        <v>70000</v>
      </c>
    </row>
    <row r="23" spans="1:6" ht="15" x14ac:dyDescent="0.25">
      <c r="A23" s="44" t="s">
        <v>29</v>
      </c>
      <c r="B23" s="45" t="s">
        <v>30</v>
      </c>
    </row>
    <row r="24" spans="1:6" x14ac:dyDescent="0.25">
      <c r="A24" s="46" t="s">
        <v>31</v>
      </c>
      <c r="B24" s="47">
        <f>(70000*345)/365</f>
        <v>66164.38356164383</v>
      </c>
    </row>
    <row r="26" spans="1:6" ht="28.5" x14ac:dyDescent="0.25">
      <c r="A26" s="41" t="s">
        <v>32</v>
      </c>
      <c r="B26" s="43">
        <v>33200</v>
      </c>
    </row>
    <row r="27" spans="1:6" ht="15" x14ac:dyDescent="0.25">
      <c r="A27" s="44" t="s">
        <v>29</v>
      </c>
      <c r="B27" s="45" t="s">
        <v>33</v>
      </c>
    </row>
    <row r="28" spans="1:6" x14ac:dyDescent="0.25">
      <c r="A28" s="46" t="s">
        <v>31</v>
      </c>
      <c r="B28" s="47">
        <v>31381</v>
      </c>
    </row>
  </sheetData>
  <mergeCells count="2">
    <mergeCell ref="A15:C15"/>
    <mergeCell ref="E12:H12"/>
  </mergeCells>
  <conditionalFormatting sqref="B11">
    <cfRule type="cellIs" dxfId="19" priority="6" operator="greaterThan">
      <formula>31381</formula>
    </cfRule>
    <cfRule type="cellIs" dxfId="18" priority="7" operator="between">
      <formula>25000</formula>
      <formula>31000</formula>
    </cfRule>
    <cfRule type="cellIs" dxfId="17" priority="8" operator="lessThan">
      <formula>25000</formula>
    </cfRule>
    <cfRule type="cellIs" dxfId="16" priority="9" operator="greaterThan">
      <formula>25000</formula>
    </cfRule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ellIs" dxfId="15" priority="1" operator="greaterThan">
      <formula>66164</formula>
    </cfRule>
    <cfRule type="cellIs" dxfId="14" priority="2" operator="between">
      <formula>50000</formula>
      <formula>66164</formula>
    </cfRule>
    <cfRule type="cellIs" dxfId="13" priority="3" operator="lessThan">
      <formula>50000</formula>
    </cfRule>
  </conditionalFormatting>
  <hyperlinks>
    <hyperlink ref="A2" location="'Détail encaissements'!A15" display="EASY INSTAL" xr:uid="{3F3F0064-B7FF-46CE-99D8-E37A4FC66924}"/>
    <hyperlink ref="A3" location="'Détail encaissements'!A14" display="EASY INSTAL" xr:uid="{C7D95CE7-45A8-45C3-8251-1D9F1D85B79D}"/>
    <hyperlink ref="A4" location="'Détail encaissements'!A15" display="EASY INSTAL" xr:uid="{8B6F50F1-BDBD-458A-8CF2-4163B80F6D8C}"/>
    <hyperlink ref="A5" location="'Détail encaissements'!A19" display="EASY INSTAL" xr:uid="{6434192C-4510-49A5-A189-E6CD97674B7F}"/>
    <hyperlink ref="A6" location="'Détail encaissements'!A20" display="C. GIRE" xr:uid="{C9941A4C-3EB4-4023-93C9-350D44DC2678}"/>
    <hyperlink ref="A7" location="'Détail encaissements'!A21" display="EASY INSTAL" xr:uid="{0B3C8649-7D95-463B-83B6-4E6AE6E916E3}"/>
    <hyperlink ref="G2" location="'Détail encaissements'!A25" display="'Détail encaissements'!A25" xr:uid="{925E08A7-225D-423D-BA62-6CBA59B2CC94}"/>
  </hyperlinks>
  <pageMargins left="0.7" right="0.7" top="0.75" bottom="0.75" header="0.3" footer="0.3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9E6FD-CC11-42C1-9F98-4404451C7A68}">
  <dimension ref="A1:O30"/>
  <sheetViews>
    <sheetView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J16" sqref="J16"/>
    </sheetView>
  </sheetViews>
  <sheetFormatPr baseColWidth="10" defaultRowHeight="14.25" x14ac:dyDescent="0.25"/>
  <cols>
    <col min="1" max="1" width="28.28515625" style="8" bestFit="1" customWidth="1"/>
    <col min="2" max="2" width="15.5703125" style="9" bestFit="1" customWidth="1"/>
    <col min="3" max="3" width="11" style="7" bestFit="1" customWidth="1"/>
    <col min="4" max="4" width="10.85546875" style="7" bestFit="1" customWidth="1"/>
    <col min="5" max="5" width="12.42578125" style="7" bestFit="1" customWidth="1"/>
    <col min="6" max="10" width="14.28515625" style="7" bestFit="1" customWidth="1"/>
    <col min="11" max="11" width="14.85546875" style="7" bestFit="1" customWidth="1"/>
    <col min="12" max="14" width="14.28515625" style="7" bestFit="1" customWidth="1"/>
    <col min="15" max="15" width="1.85546875" style="7" bestFit="1" customWidth="1"/>
    <col min="16" max="16384" width="11.42578125" style="7"/>
  </cols>
  <sheetData>
    <row r="1" spans="1:15" ht="15.75" thickBot="1" x14ac:dyDescent="0.3">
      <c r="B1" s="73" t="s">
        <v>0</v>
      </c>
      <c r="C1" s="74">
        <v>43466</v>
      </c>
      <c r="D1" s="63">
        <v>43497</v>
      </c>
      <c r="E1" s="63">
        <v>43525</v>
      </c>
      <c r="F1" s="63">
        <v>43556</v>
      </c>
      <c r="G1" s="63">
        <v>43586</v>
      </c>
      <c r="H1" s="63">
        <v>43617</v>
      </c>
      <c r="I1" s="63">
        <v>43647</v>
      </c>
      <c r="J1" s="63">
        <v>43678</v>
      </c>
      <c r="K1" s="63">
        <v>43709</v>
      </c>
      <c r="L1" s="63">
        <v>43739</v>
      </c>
      <c r="M1" s="63">
        <v>43770</v>
      </c>
      <c r="N1" s="64">
        <v>43800</v>
      </c>
      <c r="O1" s="7" t="s">
        <v>1</v>
      </c>
    </row>
    <row r="2" spans="1:15" ht="15" x14ac:dyDescent="0.25">
      <c r="A2" s="84" t="s">
        <v>3</v>
      </c>
      <c r="B2" s="81">
        <f>SUM(C2:N2)</f>
        <v>10952</v>
      </c>
      <c r="C2" s="75">
        <v>0</v>
      </c>
      <c r="D2" s="61">
        <v>0</v>
      </c>
      <c r="E2" s="222">
        <f>285*3</f>
        <v>855</v>
      </c>
      <c r="F2" s="69">
        <f>721+352</f>
        <v>1073</v>
      </c>
      <c r="G2" s="69">
        <v>1128</v>
      </c>
      <c r="H2" s="69">
        <v>1128</v>
      </c>
      <c r="I2" s="69">
        <v>1128</v>
      </c>
      <c r="J2" s="69">
        <v>1128</v>
      </c>
      <c r="K2" s="69">
        <v>1128</v>
      </c>
      <c r="L2" s="69">
        <v>1128</v>
      </c>
      <c r="M2" s="69">
        <v>1128</v>
      </c>
      <c r="N2" s="70">
        <v>1128</v>
      </c>
    </row>
    <row r="3" spans="1:15" ht="15" x14ac:dyDescent="0.25">
      <c r="A3" s="85" t="s">
        <v>45</v>
      </c>
      <c r="B3" s="82">
        <f t="shared" ref="B3:B8" si="0">SUM(C3:N3)</f>
        <v>960</v>
      </c>
      <c r="C3" s="76">
        <v>0</v>
      </c>
      <c r="D3" s="1">
        <v>0</v>
      </c>
      <c r="E3" s="69">
        <v>0</v>
      </c>
      <c r="F3" s="69">
        <v>480</v>
      </c>
      <c r="G3" s="69" t="s">
        <v>1</v>
      </c>
      <c r="H3" s="69">
        <v>480</v>
      </c>
      <c r="I3" s="69"/>
      <c r="J3" s="69"/>
      <c r="K3" s="69"/>
      <c r="L3" s="69"/>
      <c r="M3" s="69"/>
      <c r="N3" s="70"/>
    </row>
    <row r="4" spans="1:15" ht="15" x14ac:dyDescent="0.25">
      <c r="A4" s="85" t="s">
        <v>40</v>
      </c>
      <c r="B4" s="82">
        <f t="shared" si="0"/>
        <v>290</v>
      </c>
      <c r="C4" s="76">
        <v>0</v>
      </c>
      <c r="D4" s="1">
        <v>0</v>
      </c>
      <c r="E4" s="1">
        <v>0</v>
      </c>
      <c r="F4" s="1">
        <v>0</v>
      </c>
      <c r="G4" s="69"/>
      <c r="H4" s="69">
        <v>290</v>
      </c>
      <c r="I4" s="69"/>
      <c r="J4" s="69"/>
      <c r="K4" s="69"/>
      <c r="L4" s="69"/>
      <c r="M4" s="69"/>
      <c r="N4" s="70"/>
    </row>
    <row r="5" spans="1:15" ht="15" x14ac:dyDescent="0.25">
      <c r="A5" s="85" t="s">
        <v>41</v>
      </c>
      <c r="B5" s="82">
        <f t="shared" si="0"/>
        <v>1200</v>
      </c>
      <c r="C5" s="76">
        <v>0</v>
      </c>
      <c r="D5" s="1">
        <v>0</v>
      </c>
      <c r="E5" s="1">
        <v>0</v>
      </c>
      <c r="F5" s="1">
        <v>0</v>
      </c>
      <c r="G5" s="69"/>
      <c r="H5" s="69"/>
      <c r="I5" s="69">
        <v>1200</v>
      </c>
      <c r="J5" s="69"/>
      <c r="K5" s="69"/>
      <c r="L5" s="69"/>
      <c r="M5" s="69"/>
      <c r="N5" s="70"/>
    </row>
    <row r="6" spans="1:15" ht="15" x14ac:dyDescent="0.25">
      <c r="A6" s="85" t="s">
        <v>42</v>
      </c>
      <c r="B6" s="82">
        <f t="shared" si="0"/>
        <v>1200</v>
      </c>
      <c r="C6" s="76">
        <v>0</v>
      </c>
      <c r="D6" s="1">
        <v>0</v>
      </c>
      <c r="E6" s="1">
        <v>0</v>
      </c>
      <c r="F6" s="1">
        <v>0</v>
      </c>
      <c r="G6" s="69"/>
      <c r="H6" s="69"/>
      <c r="I6" s="69">
        <v>1200</v>
      </c>
      <c r="J6" s="69"/>
      <c r="K6" s="69"/>
      <c r="L6" s="69"/>
      <c r="M6" s="69"/>
      <c r="N6" s="70"/>
    </row>
    <row r="7" spans="1:15" ht="15" x14ac:dyDescent="0.25">
      <c r="A7" s="85" t="s">
        <v>43</v>
      </c>
      <c r="B7" s="82">
        <f t="shared" si="0"/>
        <v>3600</v>
      </c>
      <c r="C7" s="76">
        <v>0</v>
      </c>
      <c r="D7" s="1">
        <v>0</v>
      </c>
      <c r="E7" s="1">
        <v>0</v>
      </c>
      <c r="F7" s="1">
        <v>0</v>
      </c>
      <c r="G7" s="69"/>
      <c r="H7" s="69"/>
      <c r="I7" s="69"/>
      <c r="J7" s="69">
        <v>1200</v>
      </c>
      <c r="K7" s="69">
        <v>1200</v>
      </c>
      <c r="L7" s="69">
        <v>1200</v>
      </c>
      <c r="M7" s="69"/>
      <c r="N7" s="70"/>
    </row>
    <row r="8" spans="1:15" ht="15.75" thickBot="1" x14ac:dyDescent="0.3">
      <c r="A8" s="85" t="s">
        <v>44</v>
      </c>
      <c r="B8" s="83">
        <f t="shared" si="0"/>
        <v>8400</v>
      </c>
      <c r="C8" s="77">
        <v>0</v>
      </c>
      <c r="D8" s="59">
        <v>0</v>
      </c>
      <c r="E8" s="59">
        <v>0</v>
      </c>
      <c r="F8" s="59">
        <v>0</v>
      </c>
      <c r="G8" s="220"/>
      <c r="H8" s="220">
        <v>1200</v>
      </c>
      <c r="I8" s="220">
        <v>1200</v>
      </c>
      <c r="J8" s="220">
        <v>1200</v>
      </c>
      <c r="K8" s="220">
        <v>1200</v>
      </c>
      <c r="L8" s="220">
        <v>1200</v>
      </c>
      <c r="M8" s="220">
        <v>1200</v>
      </c>
      <c r="N8" s="221">
        <v>1200</v>
      </c>
    </row>
    <row r="9" spans="1:15" s="36" customFormat="1" ht="16.5" thickBot="1" x14ac:dyDescent="0.3">
      <c r="A9" s="223" t="s">
        <v>37</v>
      </c>
      <c r="B9" s="224">
        <f t="shared" ref="B9:N9" si="1">SUM(B2:B8)</f>
        <v>26602</v>
      </c>
      <c r="C9" s="225">
        <f t="shared" si="1"/>
        <v>0</v>
      </c>
      <c r="D9" s="226">
        <f t="shared" si="1"/>
        <v>0</v>
      </c>
      <c r="E9" s="226">
        <f t="shared" si="1"/>
        <v>855</v>
      </c>
      <c r="F9" s="226">
        <f t="shared" si="1"/>
        <v>1553</v>
      </c>
      <c r="G9" s="226">
        <f t="shared" si="1"/>
        <v>1128</v>
      </c>
      <c r="H9" s="226">
        <f t="shared" si="1"/>
        <v>3098</v>
      </c>
      <c r="I9" s="226">
        <f t="shared" si="1"/>
        <v>4728</v>
      </c>
      <c r="J9" s="226">
        <f t="shared" si="1"/>
        <v>3528</v>
      </c>
      <c r="K9" s="226">
        <f t="shared" si="1"/>
        <v>3528</v>
      </c>
      <c r="L9" s="226">
        <f t="shared" si="1"/>
        <v>3528</v>
      </c>
      <c r="M9" s="226">
        <f t="shared" si="1"/>
        <v>2328</v>
      </c>
      <c r="N9" s="227">
        <f t="shared" si="1"/>
        <v>2328</v>
      </c>
      <c r="O9" s="36" t="s">
        <v>1</v>
      </c>
    </row>
    <row r="10" spans="1:15" s="36" customFormat="1" ht="16.5" thickBot="1" x14ac:dyDescent="0.3">
      <c r="A10" s="72" t="s">
        <v>38</v>
      </c>
      <c r="B10" s="79">
        <f>SUM(C10:N10)</f>
        <v>3445.5</v>
      </c>
      <c r="C10" s="78">
        <f>Recettes!C11</f>
        <v>0</v>
      </c>
      <c r="D10" s="71">
        <f>Recettes!D11</f>
        <v>0</v>
      </c>
      <c r="E10" s="71">
        <f>Recettes!E11</f>
        <v>764.5</v>
      </c>
      <c r="F10" s="71">
        <f>Recettes!F11</f>
        <v>1553</v>
      </c>
      <c r="G10" s="71">
        <f>Recettes!G11</f>
        <v>1128</v>
      </c>
      <c r="H10" s="71">
        <f>Recettes!H11</f>
        <v>0</v>
      </c>
      <c r="I10" s="71">
        <f>Recettes!I11</f>
        <v>0</v>
      </c>
      <c r="J10" s="71">
        <f>Recettes!J11</f>
        <v>0</v>
      </c>
      <c r="K10" s="71">
        <f>Recettes!K11</f>
        <v>0</v>
      </c>
      <c r="L10" s="71">
        <f>Recettes!L11</f>
        <v>0</v>
      </c>
      <c r="M10" s="71">
        <f>Recettes!M11</f>
        <v>0</v>
      </c>
      <c r="N10" s="71">
        <f>Recettes!N11</f>
        <v>0</v>
      </c>
      <c r="O10" s="36" t="s">
        <v>1</v>
      </c>
    </row>
    <row r="11" spans="1:15" ht="15.75" thickBot="1" x14ac:dyDescent="0.3">
      <c r="A11" s="72" t="s">
        <v>39</v>
      </c>
      <c r="B11" s="86">
        <f>B10-B9</f>
        <v>-23156.5</v>
      </c>
      <c r="C11" s="80">
        <f>+C9-C10</f>
        <v>0</v>
      </c>
      <c r="D11" s="80">
        <f t="shared" ref="D11" si="2">+D9-D10</f>
        <v>0</v>
      </c>
      <c r="E11" s="230">
        <f>E10-E9</f>
        <v>-90.5</v>
      </c>
      <c r="F11" s="230">
        <f t="shared" ref="F11:N11" si="3">F10-F9</f>
        <v>0</v>
      </c>
      <c r="G11" s="230">
        <f t="shared" si="3"/>
        <v>0</v>
      </c>
      <c r="H11" s="230">
        <f t="shared" si="3"/>
        <v>-3098</v>
      </c>
      <c r="I11" s="230">
        <f t="shared" si="3"/>
        <v>-4728</v>
      </c>
      <c r="J11" s="230">
        <f t="shared" si="3"/>
        <v>-3528</v>
      </c>
      <c r="K11" s="230">
        <f t="shared" si="3"/>
        <v>-3528</v>
      </c>
      <c r="L11" s="230">
        <f t="shared" si="3"/>
        <v>-3528</v>
      </c>
      <c r="M11" s="230">
        <f t="shared" si="3"/>
        <v>-2328</v>
      </c>
      <c r="N11" s="230">
        <f t="shared" si="3"/>
        <v>-2328</v>
      </c>
    </row>
    <row r="20" spans="3:10" x14ac:dyDescent="0.25">
      <c r="H20" s="87"/>
      <c r="J20" s="87"/>
    </row>
    <row r="21" spans="3:10" x14ac:dyDescent="0.25">
      <c r="H21" s="87"/>
      <c r="J21" s="87"/>
    </row>
    <row r="22" spans="3:10" x14ac:dyDescent="0.25">
      <c r="C22" s="89"/>
      <c r="H22" s="87"/>
      <c r="J22" s="87"/>
    </row>
    <row r="23" spans="3:10" x14ac:dyDescent="0.25">
      <c r="H23" s="87"/>
      <c r="J23" s="87"/>
    </row>
    <row r="24" spans="3:10" x14ac:dyDescent="0.25">
      <c r="J24" s="87"/>
    </row>
    <row r="25" spans="3:10" x14ac:dyDescent="0.25">
      <c r="J25" s="87"/>
    </row>
    <row r="26" spans="3:10" x14ac:dyDescent="0.25">
      <c r="J26" s="87"/>
    </row>
    <row r="27" spans="3:10" x14ac:dyDescent="0.25">
      <c r="J27" s="87"/>
    </row>
    <row r="28" spans="3:10" x14ac:dyDescent="0.25">
      <c r="H28" s="88"/>
      <c r="J28" s="88"/>
    </row>
    <row r="30" spans="3:10" x14ac:dyDescent="0.25">
      <c r="H30" s="88"/>
    </row>
  </sheetData>
  <conditionalFormatting sqref="B9">
    <cfRule type="cellIs" dxfId="12" priority="21" operator="greaterThan">
      <formula>31381</formula>
    </cfRule>
    <cfRule type="cellIs" dxfId="11" priority="22" operator="between">
      <formula>25000</formula>
      <formula>31000</formula>
    </cfRule>
    <cfRule type="cellIs" dxfId="10" priority="23" operator="lessThan">
      <formula>25000</formula>
    </cfRule>
    <cfRule type="cellIs" dxfId="9" priority="24" operator="greaterThan">
      <formula>25000</formula>
    </cfRule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ellIs" dxfId="8" priority="18" operator="greaterThan">
      <formula>66164</formula>
    </cfRule>
    <cfRule type="cellIs" dxfId="7" priority="19" operator="between">
      <formula>50000</formula>
      <formula>66164</formula>
    </cfRule>
    <cfRule type="cellIs" dxfId="6" priority="20" operator="lessThan">
      <formula>50000</formula>
    </cfRule>
  </conditionalFormatting>
  <conditionalFormatting sqref="B11">
    <cfRule type="cellIs" dxfId="5" priority="15" operator="lessThan">
      <formula>$B$9</formula>
    </cfRule>
  </conditionalFormatting>
  <conditionalFormatting sqref="E10">
    <cfRule type="cellIs" dxfId="4" priority="5" operator="lessThan">
      <formula>$E$9</formula>
    </cfRule>
  </conditionalFormatting>
  <conditionalFormatting sqref="F10">
    <cfRule type="cellIs" dxfId="3" priority="4" operator="lessThan">
      <formula>$E$9</formula>
    </cfRule>
  </conditionalFormatting>
  <conditionalFormatting sqref="G10:N10">
    <cfRule type="cellIs" dxfId="2" priority="3" operator="lessThan">
      <formula>$E$9</formula>
    </cfRule>
  </conditionalFormatting>
  <conditionalFormatting sqref="E11">
    <cfRule type="cellIs" dxfId="1" priority="2" operator="lessThan">
      <formula>0</formula>
    </cfRule>
  </conditionalFormatting>
  <conditionalFormatting sqref="F11:N11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A2BC-77D4-4BA3-82EE-7A785E9FB307}">
  <dimension ref="A1:K42"/>
  <sheetViews>
    <sheetView tabSelected="1" topLeftCell="A4" workbookViewId="0">
      <selection activeCell="M14" sqref="M14"/>
    </sheetView>
  </sheetViews>
  <sheetFormatPr baseColWidth="10" defaultRowHeight="15" x14ac:dyDescent="0.2"/>
  <cols>
    <col min="1" max="1" width="12" style="101" bestFit="1" customWidth="1"/>
    <col min="2" max="2" width="31.42578125" style="101" customWidth="1"/>
    <col min="3" max="3" width="11.5703125" style="101" bestFit="1" customWidth="1"/>
    <col min="4" max="4" width="16" style="101" customWidth="1"/>
    <col min="5" max="5" width="12.7109375" style="101" bestFit="1" customWidth="1"/>
    <col min="6" max="6" width="13.7109375" style="101" bestFit="1" customWidth="1"/>
    <col min="7" max="7" width="13.5703125" style="101" bestFit="1" customWidth="1"/>
    <col min="8" max="8" width="13.42578125" style="101" bestFit="1" customWidth="1"/>
    <col min="9" max="9" width="15.42578125" style="101" bestFit="1" customWidth="1"/>
    <col min="10" max="10" width="16" style="101" customWidth="1"/>
    <col min="11" max="11" width="10.42578125" style="101" customWidth="1"/>
    <col min="12" max="16384" width="11.42578125" style="101"/>
  </cols>
  <sheetData>
    <row r="1" spans="1:11" ht="15.75" x14ac:dyDescent="0.25">
      <c r="B1" s="104" t="s">
        <v>135</v>
      </c>
    </row>
    <row r="2" spans="1:11" x14ac:dyDescent="0.2">
      <c r="B2" s="101" t="s">
        <v>136</v>
      </c>
    </row>
    <row r="4" spans="1:11" ht="15.75" x14ac:dyDescent="0.25">
      <c r="B4" s="104" t="s">
        <v>72</v>
      </c>
      <c r="C4" s="106">
        <v>5.5E-2</v>
      </c>
      <c r="D4" s="101" t="s">
        <v>73</v>
      </c>
    </row>
    <row r="5" spans="1:11" x14ac:dyDescent="0.2">
      <c r="C5" s="107">
        <v>0.11</v>
      </c>
      <c r="D5" s="101" t="s">
        <v>74</v>
      </c>
    </row>
    <row r="6" spans="1:11" x14ac:dyDescent="0.2">
      <c r="C6" s="108">
        <v>0.16500000000000001</v>
      </c>
      <c r="D6" s="101" t="s">
        <v>75</v>
      </c>
    </row>
    <row r="7" spans="1:11" x14ac:dyDescent="0.2">
      <c r="C7" s="107">
        <v>0.22</v>
      </c>
      <c r="D7" s="101" t="s">
        <v>76</v>
      </c>
    </row>
    <row r="8" spans="1:11" x14ac:dyDescent="0.2">
      <c r="B8" s="101" t="s">
        <v>137</v>
      </c>
    </row>
    <row r="10" spans="1:11" ht="63" x14ac:dyDescent="0.2">
      <c r="B10" s="98" t="s">
        <v>81</v>
      </c>
      <c r="C10" s="234" t="s">
        <v>134</v>
      </c>
      <c r="D10" s="98" t="s">
        <v>77</v>
      </c>
      <c r="E10" s="98" t="s">
        <v>101</v>
      </c>
      <c r="F10" s="98" t="s">
        <v>79</v>
      </c>
      <c r="G10" s="99" t="s">
        <v>85</v>
      </c>
      <c r="H10" s="99" t="s">
        <v>87</v>
      </c>
      <c r="I10" s="98" t="s">
        <v>80</v>
      </c>
      <c r="J10" s="231" t="s">
        <v>88</v>
      </c>
      <c r="K10" s="110" t="s">
        <v>84</v>
      </c>
    </row>
    <row r="11" spans="1:11" ht="15.75" x14ac:dyDescent="0.25">
      <c r="B11" s="93" t="s">
        <v>73</v>
      </c>
      <c r="C11" s="146">
        <v>1.7000000000000001E-2</v>
      </c>
      <c r="D11" s="94">
        <v>3.0000000000000001E-3</v>
      </c>
      <c r="E11" s="94">
        <v>4.7999999999999996E-3</v>
      </c>
      <c r="F11" s="94">
        <v>5.5E-2</v>
      </c>
      <c r="G11" s="105"/>
      <c r="H11" s="102"/>
      <c r="I11" s="95">
        <v>0</v>
      </c>
      <c r="J11" s="232"/>
      <c r="K11" s="111">
        <f>SUM(D11:F11)</f>
        <v>6.2799999999999995E-2</v>
      </c>
    </row>
    <row r="12" spans="1:11" ht="15.75" x14ac:dyDescent="0.25">
      <c r="A12" s="235">
        <v>43525</v>
      </c>
      <c r="B12" s="228">
        <f>Recettes!$E$11</f>
        <v>764.5</v>
      </c>
      <c r="C12" s="151"/>
      <c r="D12" s="97">
        <f>B12*D11</f>
        <v>2.2934999999999999</v>
      </c>
      <c r="E12" s="97">
        <f>C12*E11</f>
        <v>0</v>
      </c>
      <c r="F12" s="97">
        <f>B12*F11</f>
        <v>42.047499999999999</v>
      </c>
      <c r="G12" s="103">
        <f>SUM(D12:F12)</f>
        <v>44.341000000000001</v>
      </c>
      <c r="H12" s="103">
        <f>B12-G12</f>
        <v>720.15899999999999</v>
      </c>
      <c r="I12" s="95"/>
      <c r="J12" s="233">
        <f t="shared" ref="J12:J14" si="0">H12-I12</f>
        <v>720.15899999999999</v>
      </c>
      <c r="K12" s="111"/>
    </row>
    <row r="13" spans="1:11" ht="15.75" x14ac:dyDescent="0.25">
      <c r="A13" s="235">
        <v>43556</v>
      </c>
      <c r="B13" s="229">
        <f>'Détail encaissements'!$F$22</f>
        <v>1553</v>
      </c>
      <c r="C13" s="151"/>
      <c r="D13" s="97">
        <f>B13*D11</f>
        <v>4.6589999999999998</v>
      </c>
      <c r="E13" s="97">
        <f>C13*E11</f>
        <v>0</v>
      </c>
      <c r="F13" s="97">
        <f>B13*F11</f>
        <v>85.415000000000006</v>
      </c>
      <c r="G13" s="103">
        <f>SUM(D13:F13)</f>
        <v>90.074000000000012</v>
      </c>
      <c r="H13" s="103">
        <f>B13-G13</f>
        <v>1462.9259999999999</v>
      </c>
      <c r="I13" s="95"/>
      <c r="J13" s="233">
        <f t="shared" si="0"/>
        <v>1462.9259999999999</v>
      </c>
      <c r="K13" s="111"/>
    </row>
    <row r="14" spans="1:11" ht="15.75" x14ac:dyDescent="0.25">
      <c r="A14" s="235">
        <v>43586</v>
      </c>
      <c r="B14" s="229">
        <f>'Détail encaissements'!$F$26</f>
        <v>1128</v>
      </c>
      <c r="C14" s="146"/>
      <c r="D14" s="97">
        <f>B14*D11</f>
        <v>3.3839999999999999</v>
      </c>
      <c r="E14" s="97" t="s">
        <v>1</v>
      </c>
      <c r="F14" s="97">
        <f>B14*F11</f>
        <v>62.04</v>
      </c>
      <c r="G14" s="103">
        <f t="shared" ref="G14:G15" si="1">SUM(D14:F14)</f>
        <v>65.423999999999992</v>
      </c>
      <c r="H14" s="102"/>
      <c r="I14" s="95"/>
      <c r="J14" s="233">
        <f t="shared" si="0"/>
        <v>0</v>
      </c>
      <c r="K14" s="111"/>
    </row>
    <row r="15" spans="1:11" ht="15.75" x14ac:dyDescent="0.25">
      <c r="B15" s="93"/>
      <c r="C15" s="146"/>
      <c r="D15" s="94"/>
      <c r="E15" s="94"/>
      <c r="F15" s="94"/>
      <c r="G15" s="103">
        <f t="shared" si="1"/>
        <v>0</v>
      </c>
      <c r="H15" s="102"/>
      <c r="I15" s="95"/>
      <c r="J15" s="232"/>
      <c r="K15" s="111"/>
    </row>
    <row r="16" spans="1:11" ht="15.75" x14ac:dyDescent="0.25">
      <c r="B16" s="96">
        <f>Recettes!$E$12</f>
        <v>3445.5</v>
      </c>
      <c r="C16" s="151"/>
      <c r="D16" s="97">
        <f>B16*D11</f>
        <v>10.336500000000001</v>
      </c>
      <c r="E16" s="97">
        <f>C16*E11</f>
        <v>0</v>
      </c>
      <c r="F16" s="97">
        <f>B16*F11</f>
        <v>189.5025</v>
      </c>
      <c r="G16" s="103">
        <f>SUM(D16:F16)</f>
        <v>199.839</v>
      </c>
      <c r="H16" s="103">
        <f>B16-G16</f>
        <v>3245.6610000000001</v>
      </c>
      <c r="I16" s="114">
        <v>0</v>
      </c>
      <c r="J16" s="233">
        <f>H16-I16</f>
        <v>3245.6610000000001</v>
      </c>
      <c r="K16" s="112"/>
    </row>
    <row r="17" spans="1:11" ht="15.75" x14ac:dyDescent="0.25">
      <c r="G17" s="104"/>
      <c r="H17" s="104"/>
      <c r="I17" s="115" t="s">
        <v>86</v>
      </c>
      <c r="J17" s="109"/>
      <c r="K17" s="113"/>
    </row>
    <row r="18" spans="1:11" ht="15.75" x14ac:dyDescent="0.25">
      <c r="B18" s="145" t="s">
        <v>82</v>
      </c>
      <c r="C18" s="146"/>
      <c r="D18" s="146">
        <v>3.0000000000000001E-3</v>
      </c>
      <c r="E18" s="146">
        <v>4.7999999999999996E-3</v>
      </c>
      <c r="F18" s="146">
        <v>0.11</v>
      </c>
      <c r="G18" s="147"/>
      <c r="H18" s="147"/>
      <c r="I18" s="148" t="s">
        <v>1</v>
      </c>
      <c r="J18" s="148"/>
      <c r="K18" s="149">
        <f>SUM(C18:F18)</f>
        <v>0.1178</v>
      </c>
    </row>
    <row r="19" spans="1:11" ht="15.75" x14ac:dyDescent="0.25">
      <c r="B19" s="150">
        <v>5000</v>
      </c>
      <c r="C19" s="151">
        <f>B19*C18</f>
        <v>0</v>
      </c>
      <c r="D19" s="151">
        <f>B19*D18</f>
        <v>15</v>
      </c>
      <c r="E19" s="151" t="s">
        <v>1</v>
      </c>
      <c r="F19" s="151">
        <f>B19*F18</f>
        <v>550</v>
      </c>
      <c r="G19" s="152">
        <f>SUM(D19:F19)</f>
        <v>565</v>
      </c>
      <c r="H19" s="152">
        <f>B19-G19</f>
        <v>4435</v>
      </c>
      <c r="I19" s="153"/>
      <c r="J19" s="153"/>
      <c r="K19" s="154"/>
    </row>
    <row r="20" spans="1:11" ht="15.75" x14ac:dyDescent="0.25">
      <c r="B20" s="155"/>
      <c r="C20" s="155"/>
      <c r="D20" s="155"/>
      <c r="E20" s="155"/>
      <c r="F20" s="155"/>
      <c r="G20" s="156"/>
      <c r="H20" s="156"/>
      <c r="I20" s="155"/>
      <c r="J20" s="155"/>
      <c r="K20" s="157"/>
    </row>
    <row r="21" spans="1:11" ht="15.75" x14ac:dyDescent="0.25">
      <c r="B21" s="145" t="s">
        <v>83</v>
      </c>
      <c r="C21" s="146"/>
      <c r="D21" s="146">
        <v>3.0000000000000001E-3</v>
      </c>
      <c r="E21" s="146">
        <v>4.7999999999999996E-3</v>
      </c>
      <c r="F21" s="146">
        <v>0.16500000000000001</v>
      </c>
      <c r="G21" s="147"/>
      <c r="H21" s="147"/>
      <c r="I21" s="148" t="s">
        <v>1</v>
      </c>
      <c r="J21" s="148"/>
      <c r="K21" s="149">
        <f>SUM(C21:F21)</f>
        <v>0.17280000000000001</v>
      </c>
    </row>
    <row r="22" spans="1:11" ht="15.75" x14ac:dyDescent="0.25">
      <c r="B22" s="150">
        <v>5000</v>
      </c>
      <c r="C22" s="151">
        <f>B22*C21</f>
        <v>0</v>
      </c>
      <c r="D22" s="151">
        <f>B22*D21</f>
        <v>15</v>
      </c>
      <c r="E22" s="151" t="s">
        <v>1</v>
      </c>
      <c r="F22" s="151">
        <f>B22*F21</f>
        <v>825</v>
      </c>
      <c r="G22" s="152">
        <f>SUM(D22:F22)</f>
        <v>840</v>
      </c>
      <c r="H22" s="152">
        <f>B22-G22</f>
        <v>4160</v>
      </c>
      <c r="I22" s="153"/>
      <c r="J22" s="153"/>
      <c r="K22" s="154"/>
    </row>
    <row r="23" spans="1:11" ht="15.75" x14ac:dyDescent="0.25">
      <c r="B23" s="155"/>
      <c r="C23" s="155"/>
      <c r="D23" s="155"/>
      <c r="E23" s="155"/>
      <c r="F23" s="155"/>
      <c r="G23" s="156"/>
      <c r="H23" s="156"/>
      <c r="I23" s="155"/>
      <c r="J23" s="155"/>
      <c r="K23" s="157"/>
    </row>
    <row r="24" spans="1:11" ht="15.75" x14ac:dyDescent="0.25">
      <c r="B24" s="145" t="s">
        <v>76</v>
      </c>
      <c r="C24" s="146"/>
      <c r="D24" s="146">
        <v>3.0000000000000001E-3</v>
      </c>
      <c r="E24" s="146">
        <v>4.7999999999999996E-3</v>
      </c>
      <c r="F24" s="146">
        <v>0.22</v>
      </c>
      <c r="G24" s="147"/>
      <c r="H24" s="147"/>
      <c r="I24" s="148" t="s">
        <v>1</v>
      </c>
      <c r="J24" s="148"/>
      <c r="K24" s="149">
        <f>SUM(C24:F24)</f>
        <v>0.2278</v>
      </c>
    </row>
    <row r="25" spans="1:11" ht="15.75" x14ac:dyDescent="0.25">
      <c r="B25" s="150">
        <v>5000</v>
      </c>
      <c r="C25" s="151">
        <f>B25*C24</f>
        <v>0</v>
      </c>
      <c r="D25" s="151">
        <f>B25*D24</f>
        <v>15</v>
      </c>
      <c r="E25" s="151" t="s">
        <v>1</v>
      </c>
      <c r="F25" s="151">
        <f>B25*F24</f>
        <v>1100</v>
      </c>
      <c r="G25" s="152">
        <f>SUM(D25:F25)</f>
        <v>1115</v>
      </c>
      <c r="H25" s="152">
        <f>B25-G25</f>
        <v>3885</v>
      </c>
      <c r="I25" s="153"/>
      <c r="J25" s="153"/>
      <c r="K25" s="154"/>
    </row>
    <row r="26" spans="1:11" ht="15.75" thickBot="1" x14ac:dyDescent="0.25"/>
    <row r="27" spans="1:11" ht="111" thickBot="1" x14ac:dyDescent="0.25">
      <c r="A27" s="137">
        <v>2019</v>
      </c>
      <c r="B27" s="142" t="s">
        <v>102</v>
      </c>
      <c r="C27" s="128" t="s">
        <v>78</v>
      </c>
      <c r="D27" s="128" t="s">
        <v>77</v>
      </c>
      <c r="E27" s="128" t="s">
        <v>101</v>
      </c>
      <c r="F27" s="128" t="s">
        <v>79</v>
      </c>
      <c r="G27" s="129" t="s">
        <v>85</v>
      </c>
      <c r="H27" s="130" t="s">
        <v>87</v>
      </c>
      <c r="I27" s="128" t="s">
        <v>103</v>
      </c>
      <c r="J27" s="131" t="s">
        <v>88</v>
      </c>
    </row>
    <row r="28" spans="1:11" ht="15.75" x14ac:dyDescent="0.25">
      <c r="A28" s="138" t="s">
        <v>89</v>
      </c>
      <c r="B28" s="133">
        <v>0</v>
      </c>
      <c r="C28" s="123">
        <v>0</v>
      </c>
      <c r="D28" s="123">
        <v>0</v>
      </c>
      <c r="E28" s="123">
        <v>0</v>
      </c>
      <c r="F28" s="123">
        <v>0</v>
      </c>
      <c r="G28" s="124">
        <v>0</v>
      </c>
      <c r="H28" s="125">
        <v>0</v>
      </c>
      <c r="I28" s="126">
        <v>0</v>
      </c>
      <c r="J28" s="127">
        <f>H28-I28</f>
        <v>0</v>
      </c>
    </row>
    <row r="29" spans="1:11" ht="15.75" x14ac:dyDescent="0.25">
      <c r="A29" s="139" t="s">
        <v>90</v>
      </c>
      <c r="B29" s="134">
        <v>0</v>
      </c>
      <c r="C29" s="116">
        <v>0</v>
      </c>
      <c r="D29" s="116">
        <v>0</v>
      </c>
      <c r="E29" s="116">
        <v>0</v>
      </c>
      <c r="F29" s="116">
        <v>0</v>
      </c>
      <c r="G29" s="117">
        <v>0</v>
      </c>
      <c r="H29" s="120">
        <v>0</v>
      </c>
      <c r="I29" s="121">
        <v>0</v>
      </c>
      <c r="J29" s="122">
        <f>H29-I29</f>
        <v>0</v>
      </c>
    </row>
    <row r="30" spans="1:11" ht="15.75" x14ac:dyDescent="0.25">
      <c r="A30" s="139" t="s">
        <v>91</v>
      </c>
      <c r="B30" s="134">
        <v>765</v>
      </c>
      <c r="C30" s="100">
        <v>0</v>
      </c>
      <c r="D30" s="100">
        <f>$B$30*D11</f>
        <v>2.2949999999999999</v>
      </c>
      <c r="E30" s="116">
        <v>0</v>
      </c>
      <c r="F30" s="100">
        <f>$B$30*F11</f>
        <v>42.075000000000003</v>
      </c>
      <c r="G30" s="118">
        <f>SUM(D30:F30)</f>
        <v>44.370000000000005</v>
      </c>
      <c r="H30" s="119">
        <f t="shared" ref="H30:H39" si="2">B30-G30</f>
        <v>720.63</v>
      </c>
      <c r="I30" s="121">
        <v>0</v>
      </c>
      <c r="J30" s="122">
        <f t="shared" ref="J30:J38" si="3">H30-I30</f>
        <v>720.63</v>
      </c>
    </row>
    <row r="31" spans="1:11" ht="15.75" x14ac:dyDescent="0.25">
      <c r="A31" s="139" t="s">
        <v>92</v>
      </c>
      <c r="B31" s="134">
        <v>1553</v>
      </c>
      <c r="C31" s="100">
        <v>0</v>
      </c>
      <c r="D31" s="100">
        <f>$B$31*D11</f>
        <v>4.6589999999999998</v>
      </c>
      <c r="E31" s="116">
        <v>0</v>
      </c>
      <c r="F31" s="100">
        <f>$B$31*F11</f>
        <v>85.415000000000006</v>
      </c>
      <c r="G31" s="118">
        <f t="shared" ref="G31:G32" si="4">SUM(D31:F31)</f>
        <v>90.074000000000012</v>
      </c>
      <c r="H31" s="119">
        <f t="shared" si="2"/>
        <v>1462.9259999999999</v>
      </c>
      <c r="I31" s="121">
        <v>0</v>
      </c>
      <c r="J31" s="122">
        <f t="shared" si="3"/>
        <v>1462.9259999999999</v>
      </c>
    </row>
    <row r="32" spans="1:11" ht="15.75" x14ac:dyDescent="0.25">
      <c r="A32" s="139" t="s">
        <v>93</v>
      </c>
      <c r="B32" s="134">
        <v>1128</v>
      </c>
      <c r="C32" s="100">
        <v>0</v>
      </c>
      <c r="D32" s="100">
        <f>$B$32*$D$11</f>
        <v>3.3839999999999999</v>
      </c>
      <c r="E32" s="116">
        <v>0</v>
      </c>
      <c r="F32" s="100">
        <f>$B$32*$F$11</f>
        <v>62.04</v>
      </c>
      <c r="G32" s="118">
        <f t="shared" si="4"/>
        <v>65.423999999999992</v>
      </c>
      <c r="H32" s="119">
        <f t="shared" si="2"/>
        <v>1062.576</v>
      </c>
      <c r="I32" s="121">
        <v>0</v>
      </c>
      <c r="J32" s="122">
        <f t="shared" si="3"/>
        <v>1062.576</v>
      </c>
    </row>
    <row r="33" spans="1:10" ht="15.75" x14ac:dyDescent="0.25">
      <c r="A33" s="139" t="s">
        <v>94</v>
      </c>
      <c r="B33" s="134">
        <v>0</v>
      </c>
      <c r="C33" s="100">
        <v>0</v>
      </c>
      <c r="D33" s="100">
        <f>$B$33*$D$11</f>
        <v>0</v>
      </c>
      <c r="E33" s="116">
        <v>0</v>
      </c>
      <c r="F33" s="100">
        <f>$B$33*$F$11</f>
        <v>0</v>
      </c>
      <c r="G33" s="118">
        <f t="shared" ref="G33:G39" si="5">SUM(C33:F33)</f>
        <v>0</v>
      </c>
      <c r="H33" s="119">
        <f t="shared" si="2"/>
        <v>0</v>
      </c>
      <c r="I33" s="121">
        <v>0</v>
      </c>
      <c r="J33" s="122">
        <f t="shared" si="3"/>
        <v>0</v>
      </c>
    </row>
    <row r="34" spans="1:10" ht="15.75" x14ac:dyDescent="0.25">
      <c r="A34" s="139" t="s">
        <v>95</v>
      </c>
      <c r="B34" s="134">
        <v>0</v>
      </c>
      <c r="C34" s="100">
        <v>0</v>
      </c>
      <c r="D34" s="100">
        <f>$B$34*$D$11</f>
        <v>0</v>
      </c>
      <c r="E34" s="116">
        <v>0</v>
      </c>
      <c r="F34" s="100">
        <f>$B$34*$F$11</f>
        <v>0</v>
      </c>
      <c r="G34" s="118">
        <f t="shared" si="5"/>
        <v>0</v>
      </c>
      <c r="H34" s="119">
        <f t="shared" si="2"/>
        <v>0</v>
      </c>
      <c r="I34" s="121">
        <v>0</v>
      </c>
      <c r="J34" s="122">
        <f t="shared" si="3"/>
        <v>0</v>
      </c>
    </row>
    <row r="35" spans="1:10" ht="15.75" x14ac:dyDescent="0.25">
      <c r="A35" s="139" t="s">
        <v>96</v>
      </c>
      <c r="B35" s="134">
        <v>0</v>
      </c>
      <c r="C35" s="100">
        <v>0</v>
      </c>
      <c r="D35" s="100">
        <f>$B$35*$D$11</f>
        <v>0</v>
      </c>
      <c r="E35" s="116">
        <v>0</v>
      </c>
      <c r="F35" s="100">
        <f>$B$35*$F$11</f>
        <v>0</v>
      </c>
      <c r="G35" s="118">
        <f t="shared" si="5"/>
        <v>0</v>
      </c>
      <c r="H35" s="119">
        <f t="shared" si="2"/>
        <v>0</v>
      </c>
      <c r="I35" s="121">
        <v>0</v>
      </c>
      <c r="J35" s="122">
        <f t="shared" si="3"/>
        <v>0</v>
      </c>
    </row>
    <row r="36" spans="1:10" ht="15.75" x14ac:dyDescent="0.25">
      <c r="A36" s="139" t="s">
        <v>97</v>
      </c>
      <c r="B36" s="134">
        <v>0</v>
      </c>
      <c r="C36" s="100">
        <v>0</v>
      </c>
      <c r="D36" s="100">
        <f>$B$36*$D$11</f>
        <v>0</v>
      </c>
      <c r="E36" s="116">
        <v>0</v>
      </c>
      <c r="F36" s="100">
        <f>$B$36*$F$11</f>
        <v>0</v>
      </c>
      <c r="G36" s="118">
        <f t="shared" si="5"/>
        <v>0</v>
      </c>
      <c r="H36" s="119">
        <f t="shared" si="2"/>
        <v>0</v>
      </c>
      <c r="I36" s="121">
        <v>0</v>
      </c>
      <c r="J36" s="122">
        <f t="shared" si="3"/>
        <v>0</v>
      </c>
    </row>
    <row r="37" spans="1:10" ht="15.75" x14ac:dyDescent="0.25">
      <c r="A37" s="139" t="s">
        <v>98</v>
      </c>
      <c r="B37" s="134">
        <v>0</v>
      </c>
      <c r="C37" s="100">
        <v>0</v>
      </c>
      <c r="D37" s="100">
        <f>$B$37*$D$11</f>
        <v>0</v>
      </c>
      <c r="E37" s="116">
        <v>0</v>
      </c>
      <c r="F37" s="100">
        <f>$B$37*$F$11</f>
        <v>0</v>
      </c>
      <c r="G37" s="118">
        <f t="shared" si="5"/>
        <v>0</v>
      </c>
      <c r="H37" s="119">
        <f t="shared" si="2"/>
        <v>0</v>
      </c>
      <c r="I37" s="121">
        <v>0</v>
      </c>
      <c r="J37" s="122">
        <f t="shared" si="3"/>
        <v>0</v>
      </c>
    </row>
    <row r="38" spans="1:10" ht="15.75" x14ac:dyDescent="0.25">
      <c r="A38" s="139" t="s">
        <v>99</v>
      </c>
      <c r="B38" s="134">
        <v>0</v>
      </c>
      <c r="C38" s="100">
        <v>0</v>
      </c>
      <c r="D38" s="100">
        <f>$B$38*$D$11</f>
        <v>0</v>
      </c>
      <c r="E38" s="116">
        <v>0</v>
      </c>
      <c r="F38" s="100">
        <f>$B$38*$F$11</f>
        <v>0</v>
      </c>
      <c r="G38" s="118">
        <f t="shared" si="5"/>
        <v>0</v>
      </c>
      <c r="H38" s="119">
        <f t="shared" si="2"/>
        <v>0</v>
      </c>
      <c r="I38" s="121">
        <v>0</v>
      </c>
      <c r="J38" s="122">
        <f t="shared" si="3"/>
        <v>0</v>
      </c>
    </row>
    <row r="39" spans="1:10" ht="16.5" thickBot="1" x14ac:dyDescent="0.3">
      <c r="A39" s="140" t="s">
        <v>100</v>
      </c>
      <c r="B39" s="135">
        <v>0</v>
      </c>
      <c r="C39" s="100">
        <v>0</v>
      </c>
      <c r="D39" s="100">
        <f>$B$39*$D$11</f>
        <v>0</v>
      </c>
      <c r="E39" s="100">
        <v>0</v>
      </c>
      <c r="F39" s="100">
        <f>$B$39*$F$11</f>
        <v>0</v>
      </c>
      <c r="G39" s="118">
        <f t="shared" si="5"/>
        <v>0</v>
      </c>
      <c r="H39" s="119">
        <f t="shared" si="2"/>
        <v>0</v>
      </c>
      <c r="I39" s="143">
        <v>0</v>
      </c>
      <c r="J39" s="144">
        <f>H39-I39</f>
        <v>0</v>
      </c>
    </row>
    <row r="40" spans="1:10" ht="16.5" thickBot="1" x14ac:dyDescent="0.3">
      <c r="A40" s="141" t="s">
        <v>0</v>
      </c>
      <c r="B40" s="136">
        <f t="shared" ref="B40:C40" si="6">SUM(B28:B39)</f>
        <v>3446</v>
      </c>
      <c r="C40" s="132">
        <f t="shared" si="6"/>
        <v>0</v>
      </c>
      <c r="D40" s="132">
        <f t="shared" ref="D40:J40" si="7">SUM(D28:D39)</f>
        <v>10.337999999999999</v>
      </c>
      <c r="E40" s="132">
        <f t="shared" si="7"/>
        <v>0</v>
      </c>
      <c r="F40" s="132">
        <f t="shared" si="7"/>
        <v>189.53</v>
      </c>
      <c r="G40" s="158">
        <f t="shared" si="7"/>
        <v>199.86799999999999</v>
      </c>
      <c r="H40" s="159">
        <f t="shared" si="7"/>
        <v>3246.1320000000001</v>
      </c>
      <c r="I40" s="132">
        <f t="shared" si="7"/>
        <v>0</v>
      </c>
      <c r="J40" s="160">
        <f t="shared" si="7"/>
        <v>3246.1320000000001</v>
      </c>
    </row>
    <row r="42" spans="1:10" x14ac:dyDescent="0.2">
      <c r="E42" s="101" t="s">
        <v>1</v>
      </c>
      <c r="H42" s="10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13</vt:i4>
      </vt:variant>
    </vt:vector>
  </HeadingPairs>
  <TitlesOfParts>
    <vt:vector size="19" baseType="lpstr">
      <vt:lpstr>Calcul proratisation PLAFOND CA</vt:lpstr>
      <vt:lpstr>Détail </vt:lpstr>
      <vt:lpstr>Détail encaissements</vt:lpstr>
      <vt:lpstr>Recettes</vt:lpstr>
      <vt:lpstr>Prévisionnel</vt:lpstr>
      <vt:lpstr>Charges fiscales et cotisations</vt:lpstr>
      <vt:lpstr>plafpri</vt:lpstr>
      <vt:lpstr>priaout</vt:lpstr>
      <vt:lpstr>priavr</vt:lpstr>
      <vt:lpstr>pridec</vt:lpstr>
      <vt:lpstr>prifev</vt:lpstr>
      <vt:lpstr>prijanv</vt:lpstr>
      <vt:lpstr>prijuil</vt:lpstr>
      <vt:lpstr>prijuin</vt:lpstr>
      <vt:lpstr>primai</vt:lpstr>
      <vt:lpstr>primars</vt:lpstr>
      <vt:lpstr>prinov</vt:lpstr>
      <vt:lpstr>prioct</vt:lpstr>
      <vt:lpstr>prisept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</dc:creator>
  <cp:lastModifiedBy>laure</cp:lastModifiedBy>
  <dcterms:created xsi:type="dcterms:W3CDTF">2019-02-14T14:04:34Z</dcterms:created>
  <dcterms:modified xsi:type="dcterms:W3CDTF">2019-06-05T07:40:25Z</dcterms:modified>
</cp:coreProperties>
</file>